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7245" yWindow="1935" windowWidth="21510" windowHeight="18705"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8" i="92" l="1"/>
  <c r="AA28" i="80"/>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Y18" i="84"/>
  <c r="H31" i="87"/>
  <c r="W45" i="94"/>
  <c r="M45" i="94"/>
  <c r="N45" i="94"/>
  <c r="F12" i="89"/>
  <c r="H24" i="89" s="1"/>
  <c r="Y18" i="91"/>
  <c r="P16" i="91" s="1"/>
  <c r="X50" i="94" s="1"/>
  <c r="H45" i="94" l="1"/>
  <c r="H31" i="2"/>
  <c r="H31" i="88"/>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L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<sst xmlns="http://schemas.openxmlformats.org/spreadsheetml/2006/main" count="3275" uniqueCount="460">
  <si>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</si>
  <si>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</si>
  <si>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</si>
  <si>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</si>
  <si>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</si>
  <si>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</si>
  <si>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</si>
  <si>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</si>
  <si>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</si>
  <si>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</si>
  <si>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</si>
  <si>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</si>
  <si>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</si>
  <si>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</si>
  <si>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</si>
  <si>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</si>
  <si>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</si>
  <si>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</si>
  <si>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</si>
  <si>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</si>
  <si>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</si>
  <si>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</si>
  <si>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</si>
  <si>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</si>
  <si>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</si>
  <si>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</si>
  <si>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</si>
  <si>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</si>
  <si>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</si>
  <si>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</si>
  <si>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</si>
  <si>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</si>
  <si>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</si>
  <si>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</si>
  <si>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</si>
  <si>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</si>
  <si>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</si>
  <si>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</si>
  <si>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</si>
  <si>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</si>
  <si>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</si>
  <si>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</si>
  <si>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</si>
  <si>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</si>
  <si>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</si>
  <si>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</si>
  <si>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</si>
  <si>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</si>
  <si>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</si>
  <si>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</si>
  <si>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</si>
  <si>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</si>
  <si>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</si>
  <si>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</si>
  <si>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</si>
  <si>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</si>
  <si>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</si>
  <si>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</si>
  <si>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</si>
  <si>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</si>
  <si>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</si>
  <si>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</si>
  <si>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</si>
  <si>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</si>
  <si>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</si>
  <si>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</si>
  <si>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</si>
  <si>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</si>
  <si>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</si>
  <si>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</si>
  <si>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</si>
  <si>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</si>
  <si>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</si>
  <si>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</si>
  <si>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</si>
  <si>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</si>
  <si>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</si>
  <si>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</si>
  <si>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</si>
  <si>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</si>
  <si>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</si>
  <si>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</si>
  <si>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</si>
  <si>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</si>
  <si>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</si>
  <si>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</si>
  <si>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</si>
  <si>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</si>
  <si>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</si>
  <si>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</si>
  <si>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</si>
  <si>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</si>
  <si>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</si>
  <si>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</si>
  <si>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</si>
  <si>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</si>
  <si>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</si>
  <si>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</si>
  <si>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</si>
  <si>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</si>
  <si>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</si>
  <si>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</si>
  <si>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</si>
  <si>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</si>
  <si>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</si>
  <si>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</si>
  <si>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</si>
  <si>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</si>
  <si>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</si>
  <si>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</si>
  <si>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</si>
  <si>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</si>
  <si>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</si>
  <si>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</si>
  <si>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</si>
  <si>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</si>
  <si>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</si>
  <si>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</si>
  <si>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</si>
  <si>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</si>
  <si>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</si>
  <si>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</si>
  <si>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</si>
  <si>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</si>
  <si>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</si>
  <si>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</si>
  <si>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</si>
  <si>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</si>
  <si>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</si>
  <si>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</si>
  <si>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</si>
  <si>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</si>
  <si>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</si>
  <si>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</si>
  <si>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</si>
  <si>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</si>
  <si>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</si>
  <si>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</si>
  <si>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</si>
  <si>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</si>
  <si>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</si>
  <si>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</si>
  <si>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</si>
  <si>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</si>
  <si>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</si>
  <si>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</si>
  <si>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</si>
  <si>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</si>
  <si>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</si>
  <si>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</si>
  <si>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</si>
  <si>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</si>
  <si>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</si>
  <si>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</si>
  <si>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</si>
  <si>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</si>
  <si>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</si>
  <si>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</si>
  <si>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</si>
  <si>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</si>
  <si>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</si>
  <si>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</si>
  <si>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</si>
  <si>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</si>
  <si>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</si>
  <si>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</si>
  <si>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</si>
  <si>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</si>
  <si>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</si>
  <si>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</si>
  <si>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</si>
  <si>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</si>
  <si>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</si>
  <si>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</si>
  <si>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</si>
  <si>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</si>
  <si>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</si>
  <si>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</si>
  <si>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</si>
  <si>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</si>
  <si>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</si>
  <si>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</si>
  <si>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</si>
  <si>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</si>
  <si>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</si>
  <si>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</si>
  <si>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</si>
  <si>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</si>
  <si>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</si>
  <si>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</si>
  <si>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</si>
  <si>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</si>
  <si>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</si>
  <si>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</si>
  <si>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</si>
  <si>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</si>
  <si>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</si>
  <si>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</si>
  <si>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</si>
  <si>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</si>
  <si>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</si>
  <si>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</si>
  <si>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</si>
  <si>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</si>
  <si>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</si>
  <si>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</si>
  <si>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</si>
  <si>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</si>
  <si>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</si>
  <si>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</si>
  <si>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</si>
  <si>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</si>
  <si>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</si>
  <si>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</si>
  <si>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</si>
  <si>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</si>
  <si>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</si>
  <si>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</si>
  <si>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</si>
  <si>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</si>
  <si>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</si>
  <si>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</si>
  <si>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</si>
  <si>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</si>
  <si>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</si>
  <si>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</si>
  <si>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</si>
  <si>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</si>
  <si>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</si>
  <si>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</si>
  <si>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</si>
  <si>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</si>
  <si>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</si>
  <si>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</si>
  <si>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</si>
  <si>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</si>
  <si>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</si>
  <si>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</si>
  <si>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</si>
  <si>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</si>
  <si>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</si>
  <si>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</si>
  <si>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</si>
  <si>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</si>
  <si>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</si>
  <si>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</si>
  <si>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</si>
  <si>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</si>
  <si>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</si>
  <si>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</si>
  <si>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</si>
  <si>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</si>
  <si>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</si>
  <si>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</si>
  <si>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</si>
  <si>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</si>
  <si>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</si>
  <si>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</si>
  <si>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</si>
  <si>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</si>
  <si>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</si>
  <si>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</si>
  <si>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</si>
  <si>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</si>
  <si>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</si>
  <si>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</si>
  <si>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</si>
  <si>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</si>
  <si>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</si>
  <si>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</si>
  <si>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</si>
  <si>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</si>
  <si>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</si>
  <si>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</si>
  <si>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</si>
  <si>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</si>
  <si>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</si>
  <si>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</si>
  <si>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</si>
  <si>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</si>
  <si>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</si>
  <si>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</si>
  <si>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</si>
  <si>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</si>
  <si>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</si>
  <si>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</si>
  <si>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</si>
  <si>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</si>
  <si>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</si>
  <si>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</si>
  <si>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</si>
  <si>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</si>
  <si>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</si>
  <si>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</si>
  <si>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</si>
  <si>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</si>
  <si>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</si>
  <si>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</si>
  <si>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</si>
  <si>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</si>
  <si>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</si>
  <si>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</si>
  <si>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</si>
  <si>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</si>
  <si>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</si>
  <si>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</si>
  <si>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</si>
  <si>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</si>
  <si>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</si>
  <si>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</si>
  <si>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</si>
  <si>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</si>
  <si>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</si>
  <si>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</si>
  <si>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</si>
  <si>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</si>
  <si>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</si>
  <si>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</si>
  <si>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</si>
  <si>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</si>
  <si>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</si>
  <si>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</si>
  <si>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</si>
  <si>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</si>
  <si>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</si>
  <si>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</si>
  <si>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</si>
  <si>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</si>
  <si>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</si>
  <si>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</si>
  <si>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</si>
  <si>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</si>
  <si>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</si>
  <si>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</si>
  <si>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</si>
  <si>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</si>
  <si>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</si>
  <si>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</si>
  <si>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</si>
  <si>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</si>
  <si>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</si>
  <si>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</si>
  <si>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</si>
  <si>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</si>
  <si>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</si>
  <si>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</si>
  <si>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</si>
  <si>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</si>
  <si>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</si>
  <si>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</si>
  <si>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</si>
  <si>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</si>
  <si>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</si>
  <si>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</si>
  <si>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</si>
  <si>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</si>
  <si>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</si>
  <si>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</si>
  <si>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</si>
  <si>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</si>
  <si>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</si>
  <si>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</si>
  <si>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</si>
  <si>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</si>
  <si>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</si>
  <si>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</si>
  <si>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</si>
  <si>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</si>
  <si>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</si>
  <si>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</si>
  <si>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</si>
  <si>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</si>
  <si>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</si>
  <si>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</si>
  <si>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</si>
  <si>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</si>
  <si>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</si>
  <si>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</si>
  <si>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</si>
  <si>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</si>
  <si>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</si>
  <si>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</si>
  <si>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</si>
  <si>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</si>
  <si>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</si>
  <si>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</si>
  <si>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</si>
  <si>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</si>
  <si>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</si>
  <si>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</si>
  <si>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</si>
  <si>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</si>
  <si>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</si>
  <si>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</si>
  <si>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</si>
  <si>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</si>
  <si>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</si>
  <si>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</si>
  <si>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</si>
  <si>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</si>
  <si>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</si>
  <si>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</si>
  <si>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</si>
  <si>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</si>
  <si>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</si>
  <si>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</si>
  <si>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</si>
  <si>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</si>
  <si>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</si>
  <si>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</si>
  <si>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</si>
  <si>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</si>
  <si>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</si>
  <si>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</si>
  <si>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</si>
  <si>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</si>
  <si>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</si>
  <si>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</si>
  <si>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</si>
  <si>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</si>
  <si>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</si>
  <si>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</si>
  <si>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</si>
  <si>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</si>
  <si>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</si>
  <si>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</si>
  <si>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</si>
  <si>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</si>
  <si>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</si>
  <si>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</si>
  <si>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</si>
  <si>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</si>
  <si>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</si>
  <si>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</si>
  <si>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</si>
  <si>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</si>
  <si>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</si>
  <si>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</si>
  <si>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</si>
  <si>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</si>
  <si>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</si>
  <si>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</si>
  <si>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</si>
  <si>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</si>
  <si>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</si>
  <si>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</si>
  <si>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</si>
  <si>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</si>
  <si>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</si>
  <si>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</si>
  <si>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</si>
  <si>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</si>
  <si>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03-6810-5114</t>
    <phoneticPr fontId="3"/>
  </si>
  <si>
    <t>東京都江東区新砂1-1-1</t>
    <phoneticPr fontId="3"/>
  </si>
  <si>
    <t>株式会社竹中工務店　東京本店
安全環境部長　松岡　香世子</t>
    <phoneticPr fontId="3"/>
  </si>
  <si>
    <t>株式会社竹中工務店　東京本店</t>
    <phoneticPr fontId="3"/>
  </si>
  <si>
    <t>横浜市長</t>
    <phoneticPr fontId="3"/>
  </si>
  <si>
    <t>Ｄ－建設業</t>
    <phoneticPr fontId="3"/>
  </si>
  <si>
    <t>総合建設業</t>
    <phoneticPr fontId="3"/>
  </si>
  <si>
    <t>2497人</t>
    <rPh sb="4" eb="5">
      <t>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</si>
</sst>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A23" zoomScale="95" zoomScaleNormal="100" zoomScaleSheetLayoutView="95" workbookViewId="0">
      <selection activeCell="F60" sqref="F60:O60"/>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296" t="s">
        <v>451</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15">
      <c r="C32" s="576"/>
      <c r="D32" s="577"/>
      <c r="E32" s="577"/>
      <c r="F32" s="577"/>
      <c r="G32" s="577"/>
      <c r="H32" s="577"/>
      <c r="I32" s="577"/>
      <c r="J32" s="577"/>
      <c r="K32" s="577"/>
      <c r="L32" s="577"/>
      <c r="M32" s="577"/>
      <c r="N32" s="577"/>
      <c r="O32" s="578"/>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v>45471</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456</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453</v>
      </c>
      <c r="K39" s="570"/>
      <c r="L39" s="571"/>
      <c r="M39" s="571"/>
      <c r="N39" s="571"/>
      <c r="O39" s="572"/>
      <c r="Q39" s="24"/>
      <c r="R39" s="99"/>
    </row>
    <row r="40" spans="1:19" ht="26.25" customHeight="1" x14ac:dyDescent="0.15">
      <c r="C40" s="88"/>
      <c r="D40" s="28"/>
      <c r="E40" s="28"/>
      <c r="F40" s="28"/>
      <c r="G40" s="28"/>
      <c r="H40" s="29" t="s">
        <v>7</v>
      </c>
      <c r="I40" s="29"/>
      <c r="J40" s="570" t="s">
        <v>454</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452</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455</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2192</v>
      </c>
      <c r="N48" s="586"/>
      <c r="O48" s="587"/>
    </row>
    <row r="49" spans="3:21" ht="18" customHeight="1" x14ac:dyDescent="0.15">
      <c r="C49" s="564" t="s">
        <v>11</v>
      </c>
      <c r="D49" s="565"/>
      <c r="E49" s="566"/>
      <c r="F49" s="619" t="s">
        <v>453</v>
      </c>
      <c r="G49" s="620"/>
      <c r="H49" s="620"/>
      <c r="I49" s="620"/>
      <c r="J49" s="620"/>
      <c r="K49" s="620"/>
      <c r="L49" s="471" t="s">
        <v>172</v>
      </c>
      <c r="M49" s="474"/>
      <c r="N49" s="588" t="s">
        <v>452</v>
      </c>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457</v>
      </c>
      <c r="G52" s="519"/>
      <c r="H52" s="519"/>
      <c r="I52" s="519"/>
      <c r="J52" s="36" t="s">
        <v>47</v>
      </c>
      <c r="K52" s="36"/>
      <c r="L52" s="520" t="s">
        <v>458</v>
      </c>
      <c r="M52" s="520"/>
      <c r="N52" s="521"/>
      <c r="O52" s="522"/>
    </row>
    <row r="53" spans="3:21" ht="22.5" customHeight="1" x14ac:dyDescent="0.15">
      <c r="C53" s="361"/>
      <c r="D53" s="457" t="s">
        <v>19</v>
      </c>
      <c r="E53" s="478" t="s">
        <v>365</v>
      </c>
      <c r="F53" s="509" t="s">
        <v>366</v>
      </c>
      <c r="G53" s="510"/>
      <c r="H53" s="511"/>
      <c r="I53" s="509" t="s">
        <v>367</v>
      </c>
      <c r="J53" s="513"/>
      <c r="K53" s="523"/>
      <c r="L53" s="514"/>
      <c r="M53" s="515"/>
      <c r="N53" s="479" t="s">
        <v>368</v>
      </c>
      <c r="O53" s="480"/>
    </row>
    <row r="54" spans="3:21" ht="22.5" customHeight="1" x14ac:dyDescent="0.15">
      <c r="C54" s="361"/>
      <c r="D54" s="360"/>
      <c r="E54" s="481"/>
      <c r="F54" s="509" t="s">
        <v>369</v>
      </c>
      <c r="G54" s="510"/>
      <c r="H54" s="511"/>
      <c r="I54" s="512" t="s">
        <v>370</v>
      </c>
      <c r="J54" s="513"/>
      <c r="K54" s="513"/>
      <c r="L54" s="514">
        <v>396300</v>
      </c>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t="s">
        <v>459</v>
      </c>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11473.099999999999</v>
      </c>
      <c r="I63" s="293" t="s">
        <v>4</v>
      </c>
      <c r="J63" s="542" t="s">
        <v>324</v>
      </c>
      <c r="K63" s="543"/>
      <c r="L63" s="544"/>
      <c r="M63" s="534">
        <f>+別紙!AA14</f>
        <v>11473.099999999999</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f>+別紙!AA15</f>
        <v>11473.099999999999</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f>+別紙!AA16</f>
        <v>11473.099999999999</v>
      </c>
      <c r="N65" s="535"/>
      <c r="O65" s="460" t="s">
        <v>4</v>
      </c>
      <c r="P65" s="175"/>
      <c r="Q65" s="176"/>
      <c r="R65" s="176"/>
      <c r="S65" s="176"/>
    </row>
    <row r="66" spans="1:48" ht="24.75" customHeight="1" x14ac:dyDescent="0.15">
      <c r="C66" s="488"/>
      <c r="D66" s="539" t="s">
        <v>303</v>
      </c>
      <c r="E66" s="540"/>
      <c r="F66" s="540"/>
      <c r="G66" s="541"/>
      <c r="H66" s="462" t="str">
        <f>+別紙!AA12</f>
        <v>0</v>
      </c>
      <c r="I66" s="293" t="s">
        <v>4</v>
      </c>
      <c r="J66" s="536" t="s">
        <v>387</v>
      </c>
      <c r="K66" s="537"/>
      <c r="L66" s="538"/>
      <c r="M66" s="534" t="str">
        <f>+別紙!AA17</f>
        <v>0</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t="str">
        <f>+別紙!AA18</f>
        <v>0</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1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1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1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B18"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株式会社竹中工務店　東京本店</v>
      </c>
      <c r="AG5" s="727"/>
      <c r="AH5" s="727"/>
      <c r="AI5" s="727"/>
      <c r="AJ5" s="727"/>
      <c r="AK5" s="727"/>
      <c r="AL5" s="727"/>
      <c r="AM5" s="727"/>
      <c r="AN5" s="727"/>
      <c r="AO5" s="727"/>
      <c r="AP5" s="727"/>
      <c r="AQ5" s="727"/>
      <c r="AR5" s="727"/>
      <c r="AS5" s="727"/>
      <c r="AT5" s="727"/>
      <c r="AU5" s="727"/>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4" t="s">
        <v>89</v>
      </c>
      <c r="C7" s="635"/>
      <c r="D7" s="708" t="s">
        <v>329</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256</v>
      </c>
      <c r="J12" s="63"/>
      <c r="K12" s="64"/>
      <c r="L12" s="63"/>
      <c r="M12" s="652"/>
      <c r="N12" s="65"/>
      <c r="P12" s="632"/>
      <c r="Q12" s="650"/>
      <c r="R12" s="650"/>
      <c r="S12" s="650"/>
      <c r="T12" s="62" t="s">
        <v>22</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2"/>
    </row>
    <row r="15" spans="2:49" ht="24.75" customHeight="1" thickBot="1" x14ac:dyDescent="0.2">
      <c r="F15" s="699"/>
      <c r="G15" s="700"/>
      <c r="H15" s="700"/>
      <c r="I15" s="54" t="s">
        <v>256</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2"/>
    </row>
    <row r="18" spans="2:49" ht="24.75" customHeight="1" thickBot="1" x14ac:dyDescent="0.2">
      <c r="K18" s="66"/>
      <c r="L18" s="63"/>
      <c r="M18" s="652"/>
      <c r="N18" s="66"/>
      <c r="P18" s="632"/>
      <c r="Q18" s="650"/>
      <c r="R18" s="650"/>
      <c r="S18" s="650"/>
      <c r="T18" s="62" t="s">
        <v>14</v>
      </c>
      <c r="U18"/>
      <c r="V18" s="300"/>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13" t="s">
        <v>450</v>
      </c>
    </row>
    <row r="20" spans="2:49" ht="27" customHeight="1" thickTop="1" thickBot="1" x14ac:dyDescent="0.2">
      <c r="K20" s="66"/>
      <c r="L20" s="63"/>
      <c r="M20" s="652"/>
      <c r="N20" s="66"/>
      <c r="P20" s="55" t="s">
        <v>48</v>
      </c>
      <c r="Q20" s="628" t="s">
        <v>277</v>
      </c>
      <c r="R20" s="628"/>
      <c r="S20" s="628"/>
      <c r="T20" s="629"/>
      <c r="U20" s="146"/>
      <c r="V20" s="301"/>
      <c r="W20" s="303"/>
      <c r="X20" s="304"/>
      <c r="Y20" s="150" t="s">
        <v>25</v>
      </c>
      <c r="Z20" s="628" t="s">
        <v>278</v>
      </c>
      <c r="AA20" s="628"/>
      <c r="AB20" s="629"/>
      <c r="AC20" s="63"/>
      <c r="AD20" s="63"/>
      <c r="AE20" s="652"/>
      <c r="AG20" s="63"/>
      <c r="AH20" s="63"/>
      <c r="AI20" s="66"/>
      <c r="AJ20" s="63"/>
      <c r="AK20" s="63"/>
      <c r="AL20" s="161"/>
      <c r="AM20" s="66"/>
      <c r="AN20" s="308"/>
      <c r="AO20" s="707" t="s">
        <v>254</v>
      </c>
      <c r="AP20" s="655"/>
      <c r="AQ20" s="208"/>
      <c r="AR20" s="63"/>
      <c r="AS20" s="68"/>
      <c r="AT20" s="68"/>
      <c r="AW20" s="714"/>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34</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182</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7"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株式会社竹中工務店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1185.5</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5172.3</v>
      </c>
      <c r="E24" s="700"/>
      <c r="F24" s="700"/>
      <c r="G24" s="212" t="s">
        <v>198</v>
      </c>
      <c r="H24" s="678">
        <f>+F12</f>
        <v>1185.5</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1185.5</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1185.5</v>
      </c>
      <c r="Q27" s="683"/>
      <c r="R27" s="683"/>
      <c r="S27" s="683"/>
      <c r="T27" s="54" t="s">
        <v>38</v>
      </c>
      <c r="U27" s="74"/>
      <c r="V27" s="74"/>
      <c r="Y27" s="72" t="s">
        <v>39</v>
      </c>
      <c r="Z27" s="75"/>
      <c r="AH27" s="63"/>
      <c r="AI27" s="63"/>
      <c r="AJ27" s="63"/>
      <c r="AK27" s="63"/>
      <c r="AL27" s="646">
        <f>+AH18+P27</f>
        <v>1185.5</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1185.5</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5172.3</v>
      </c>
      <c r="E29" s="700"/>
      <c r="F29" s="700"/>
      <c r="G29" s="212" t="s">
        <v>198</v>
      </c>
      <c r="H29" s="678">
        <f>+AL27</f>
        <v>1185.5</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5172.3</v>
      </c>
      <c r="E30" s="700"/>
      <c r="F30" s="700"/>
      <c r="G30" s="212" t="s">
        <v>198</v>
      </c>
      <c r="H30" s="678">
        <f>+AL30</f>
        <v>1185.5</v>
      </c>
      <c r="I30" s="679"/>
      <c r="J30" s="212" t="s">
        <v>198</v>
      </c>
      <c r="M30" s="652"/>
      <c r="P30" s="66"/>
      <c r="R30" s="682">
        <f>+ROUND(AA28,1)+ROUND(AA29,1)+ROUND(AA30,1)</f>
        <v>1185.5</v>
      </c>
      <c r="S30" s="683"/>
      <c r="T30" s="683"/>
      <c r="U30" s="683"/>
      <c r="V30" s="54" t="s">
        <v>16</v>
      </c>
      <c r="Y30" s="684" t="s">
        <v>186</v>
      </c>
      <c r="Z30" s="685"/>
      <c r="AA30" s="640"/>
      <c r="AB30" s="641"/>
      <c r="AC30" s="641"/>
      <c r="AD30" s="641"/>
      <c r="AE30" s="641"/>
      <c r="AF30" s="54" t="s">
        <v>13</v>
      </c>
      <c r="AL30" s="632">
        <v>1185.5</v>
      </c>
      <c r="AM30" s="633"/>
      <c r="AN30" s="633"/>
      <c r="AO30" s="633"/>
      <c r="AP30" s="62" t="s">
        <v>13</v>
      </c>
      <c r="AS30" s="677"/>
      <c r="AT30" s="674"/>
      <c r="AU30" s="674"/>
      <c r="AV30" s="675"/>
      <c r="AW30" s="503"/>
    </row>
    <row r="31" spans="2:49" ht="27" customHeight="1" thickTop="1" thickBot="1" x14ac:dyDescent="0.2">
      <c r="B31" s="711" t="s">
        <v>226</v>
      </c>
      <c r="C31" s="712"/>
      <c r="D31" s="700">
        <v>5172.3</v>
      </c>
      <c r="E31" s="700"/>
      <c r="F31" s="700"/>
      <c r="G31" s="212" t="s">
        <v>198</v>
      </c>
      <c r="H31" s="678">
        <f>+AS24</f>
        <v>1185.5</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15" zoomScaleNormal="100" workbookViewId="0">
      <selection activeCell="D33" sqref="D33:F3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株式会社竹中工務店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0.2</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1.7</v>
      </c>
      <c r="E24" s="700"/>
      <c r="F24" s="700"/>
      <c r="G24" s="212" t="s">
        <v>198</v>
      </c>
      <c r="H24" s="678">
        <f>+F12</f>
        <v>0.2</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0.2</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0.2</v>
      </c>
      <c r="Q27" s="683"/>
      <c r="R27" s="683"/>
      <c r="S27" s="683"/>
      <c r="T27" s="54" t="s">
        <v>38</v>
      </c>
      <c r="U27" s="74"/>
      <c r="V27" s="74"/>
      <c r="Y27" s="72" t="s">
        <v>39</v>
      </c>
      <c r="Z27" s="75"/>
      <c r="AH27" s="63"/>
      <c r="AI27" s="63"/>
      <c r="AJ27" s="63"/>
      <c r="AK27" s="63"/>
      <c r="AL27" s="646">
        <f>+AH18+P27</f>
        <v>0.2</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0.2</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1.7</v>
      </c>
      <c r="E29" s="700"/>
      <c r="F29" s="700"/>
      <c r="G29" s="212" t="s">
        <v>198</v>
      </c>
      <c r="H29" s="678">
        <f>+AL27</f>
        <v>0.2</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1.7</v>
      </c>
      <c r="E30" s="700"/>
      <c r="F30" s="700"/>
      <c r="G30" s="212" t="s">
        <v>198</v>
      </c>
      <c r="H30" s="678">
        <f>+AL30</f>
        <v>0.2</v>
      </c>
      <c r="I30" s="679"/>
      <c r="J30" s="212" t="s">
        <v>198</v>
      </c>
      <c r="M30" s="652"/>
      <c r="P30" s="66"/>
      <c r="R30" s="682">
        <f>+ROUND(AA28,1)+ROUND(AA29,1)+ROUND(AA30,1)</f>
        <v>0.2</v>
      </c>
      <c r="S30" s="683"/>
      <c r="T30" s="683"/>
      <c r="U30" s="683"/>
      <c r="V30" s="54" t="s">
        <v>16</v>
      </c>
      <c r="Y30" s="684" t="s">
        <v>186</v>
      </c>
      <c r="Z30" s="685"/>
      <c r="AA30" s="640"/>
      <c r="AB30" s="641"/>
      <c r="AC30" s="641"/>
      <c r="AD30" s="641"/>
      <c r="AE30" s="641"/>
      <c r="AF30" s="54" t="s">
        <v>13</v>
      </c>
      <c r="AL30" s="632">
        <v>0.2</v>
      </c>
      <c r="AM30" s="633"/>
      <c r="AN30" s="633"/>
      <c r="AO30" s="633"/>
      <c r="AP30" s="62" t="s">
        <v>13</v>
      </c>
      <c r="AS30" s="677"/>
      <c r="AT30" s="674"/>
      <c r="AU30" s="674"/>
      <c r="AV30" s="675"/>
      <c r="AW30" s="503"/>
    </row>
    <row r="31" spans="2:49" ht="27" customHeight="1" thickTop="1" thickBot="1" x14ac:dyDescent="0.2">
      <c r="B31" s="711" t="s">
        <v>226</v>
      </c>
      <c r="C31" s="712"/>
      <c r="D31" s="700">
        <v>1.7</v>
      </c>
      <c r="E31" s="700"/>
      <c r="F31" s="700"/>
      <c r="G31" s="212" t="s">
        <v>198</v>
      </c>
      <c r="H31" s="678">
        <f>+AS24</f>
        <v>0.2</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15" zoomScaleNormal="100" workbookViewId="0">
      <selection activeCell="D33" sqref="D33:F3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株式会社竹中工務店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3.4</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3.4</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3.4</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3.4</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A15"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株式会社竹中工務店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106.5</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104.1</v>
      </c>
      <c r="E24" s="700"/>
      <c r="F24" s="700"/>
      <c r="G24" s="212" t="s">
        <v>198</v>
      </c>
      <c r="H24" s="678">
        <f>+F12</f>
        <v>106.5</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106.5</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106.5</v>
      </c>
      <c r="Q27" s="683"/>
      <c r="R27" s="683"/>
      <c r="S27" s="683"/>
      <c r="T27" s="54" t="s">
        <v>38</v>
      </c>
      <c r="U27" s="74"/>
      <c r="V27" s="74"/>
      <c r="Y27" s="72" t="s">
        <v>39</v>
      </c>
      <c r="Z27" s="75"/>
      <c r="AH27" s="63"/>
      <c r="AI27" s="63"/>
      <c r="AJ27" s="63"/>
      <c r="AK27" s="63"/>
      <c r="AL27" s="646">
        <f>+AH18+P27</f>
        <v>106.5</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106.5</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104.1</v>
      </c>
      <c r="E29" s="700"/>
      <c r="F29" s="700"/>
      <c r="G29" s="212" t="s">
        <v>198</v>
      </c>
      <c r="H29" s="678">
        <f>+AL27</f>
        <v>106.5</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104.1</v>
      </c>
      <c r="E30" s="700"/>
      <c r="F30" s="700"/>
      <c r="G30" s="212" t="s">
        <v>198</v>
      </c>
      <c r="H30" s="678">
        <f>+AL30</f>
        <v>106.5</v>
      </c>
      <c r="I30" s="679"/>
      <c r="J30" s="212" t="s">
        <v>198</v>
      </c>
      <c r="M30" s="652"/>
      <c r="P30" s="66"/>
      <c r="R30" s="682">
        <f>+ROUND(AA28,1)+ROUND(AA29,1)+ROUND(AA30,1)</f>
        <v>106.5</v>
      </c>
      <c r="S30" s="683"/>
      <c r="T30" s="683"/>
      <c r="U30" s="683"/>
      <c r="V30" s="54" t="s">
        <v>16</v>
      </c>
      <c r="Y30" s="684" t="s">
        <v>186</v>
      </c>
      <c r="Z30" s="685"/>
      <c r="AA30" s="640"/>
      <c r="AB30" s="641"/>
      <c r="AC30" s="641"/>
      <c r="AD30" s="641"/>
      <c r="AE30" s="641"/>
      <c r="AF30" s="54" t="s">
        <v>13</v>
      </c>
      <c r="AL30" s="632">
        <v>106.5</v>
      </c>
      <c r="AM30" s="633"/>
      <c r="AN30" s="633"/>
      <c r="AO30" s="633"/>
      <c r="AP30" s="62" t="s">
        <v>13</v>
      </c>
      <c r="AS30" s="677"/>
      <c r="AT30" s="674"/>
      <c r="AU30" s="674"/>
      <c r="AV30" s="675"/>
      <c r="AW30" s="503"/>
    </row>
    <row r="31" spans="2:49" ht="27" customHeight="1" thickTop="1" thickBot="1" x14ac:dyDescent="0.2">
      <c r="B31" s="711" t="s">
        <v>226</v>
      </c>
      <c r="C31" s="712"/>
      <c r="D31" s="700">
        <v>104.1</v>
      </c>
      <c r="E31" s="700"/>
      <c r="F31" s="700"/>
      <c r="G31" s="212" t="s">
        <v>198</v>
      </c>
      <c r="H31" s="678">
        <f>+AS24</f>
        <v>106.5</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6"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株式会社竹中工務店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721.8</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381.9</v>
      </c>
      <c r="E24" s="700"/>
      <c r="F24" s="700"/>
      <c r="G24" s="212" t="s">
        <v>198</v>
      </c>
      <c r="H24" s="678">
        <f>+F12</f>
        <v>721.8</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721.8</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721.8</v>
      </c>
      <c r="Q27" s="683"/>
      <c r="R27" s="683"/>
      <c r="S27" s="683"/>
      <c r="T27" s="54" t="s">
        <v>38</v>
      </c>
      <c r="U27" s="74"/>
      <c r="V27" s="74"/>
      <c r="Y27" s="72" t="s">
        <v>39</v>
      </c>
      <c r="Z27" s="75"/>
      <c r="AH27" s="63"/>
      <c r="AI27" s="63"/>
      <c r="AJ27" s="63"/>
      <c r="AK27" s="63"/>
      <c r="AL27" s="646">
        <f>+AH18+P27</f>
        <v>721.8</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721.8</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381.9</v>
      </c>
      <c r="E29" s="700"/>
      <c r="F29" s="700"/>
      <c r="G29" s="212" t="s">
        <v>198</v>
      </c>
      <c r="H29" s="678">
        <f>+AL27</f>
        <v>721.8</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381.9</v>
      </c>
      <c r="E30" s="700"/>
      <c r="F30" s="700"/>
      <c r="G30" s="212" t="s">
        <v>198</v>
      </c>
      <c r="H30" s="678">
        <f>+AL30</f>
        <v>721.8</v>
      </c>
      <c r="I30" s="679"/>
      <c r="J30" s="212" t="s">
        <v>198</v>
      </c>
      <c r="M30" s="652"/>
      <c r="P30" s="66"/>
      <c r="R30" s="682">
        <f>+ROUND(AA28,1)+ROUND(AA29,1)+ROUND(AA30,1)</f>
        <v>721.8</v>
      </c>
      <c r="S30" s="683"/>
      <c r="T30" s="683"/>
      <c r="U30" s="683"/>
      <c r="V30" s="54" t="s">
        <v>16</v>
      </c>
      <c r="Y30" s="684" t="s">
        <v>186</v>
      </c>
      <c r="Z30" s="685"/>
      <c r="AA30" s="640"/>
      <c r="AB30" s="641"/>
      <c r="AC30" s="641"/>
      <c r="AD30" s="641"/>
      <c r="AE30" s="641"/>
      <c r="AF30" s="54" t="s">
        <v>13</v>
      </c>
      <c r="AL30" s="632">
        <v>721.8</v>
      </c>
      <c r="AM30" s="633"/>
      <c r="AN30" s="633"/>
      <c r="AO30" s="633"/>
      <c r="AP30" s="62" t="s">
        <v>13</v>
      </c>
      <c r="AS30" s="677"/>
      <c r="AT30" s="674"/>
      <c r="AU30" s="674"/>
      <c r="AV30" s="675"/>
      <c r="AW30" s="503"/>
    </row>
    <row r="31" spans="2:49" ht="27" customHeight="1" thickTop="1" thickBot="1" x14ac:dyDescent="0.2">
      <c r="B31" s="711" t="s">
        <v>226</v>
      </c>
      <c r="C31" s="712"/>
      <c r="D31" s="700">
        <v>381.9</v>
      </c>
      <c r="E31" s="700"/>
      <c r="F31" s="700"/>
      <c r="G31" s="212" t="s">
        <v>198</v>
      </c>
      <c r="H31" s="678">
        <f>+AS24</f>
        <v>721.8</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6"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株式会社竹中工務店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5.4</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7</v>
      </c>
      <c r="E24" s="700"/>
      <c r="F24" s="700"/>
      <c r="G24" s="212" t="s">
        <v>198</v>
      </c>
      <c r="H24" s="678">
        <f>+F12</f>
        <v>5.4</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5.4</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5.4</v>
      </c>
      <c r="Q27" s="683"/>
      <c r="R27" s="683"/>
      <c r="S27" s="683"/>
      <c r="T27" s="54" t="s">
        <v>38</v>
      </c>
      <c r="U27" s="74"/>
      <c r="V27" s="74"/>
      <c r="Y27" s="72" t="s">
        <v>39</v>
      </c>
      <c r="Z27" s="75"/>
      <c r="AH27" s="63"/>
      <c r="AI27" s="63"/>
      <c r="AJ27" s="63"/>
      <c r="AK27" s="63"/>
      <c r="AL27" s="646">
        <f>+AH18+P27</f>
        <v>5.4</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5.4</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7</v>
      </c>
      <c r="E29" s="700"/>
      <c r="F29" s="700"/>
      <c r="G29" s="212" t="s">
        <v>198</v>
      </c>
      <c r="H29" s="678">
        <f>+AL27</f>
        <v>5.4</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7</v>
      </c>
      <c r="E30" s="700"/>
      <c r="F30" s="700"/>
      <c r="G30" s="212" t="s">
        <v>198</v>
      </c>
      <c r="H30" s="678">
        <f>+AL30</f>
        <v>5.4</v>
      </c>
      <c r="I30" s="679"/>
      <c r="J30" s="212" t="s">
        <v>198</v>
      </c>
      <c r="M30" s="652"/>
      <c r="P30" s="66"/>
      <c r="R30" s="682">
        <f>+ROUND(AA28,1)+ROUND(AA29,1)+ROUND(AA30,1)</f>
        <v>5.4</v>
      </c>
      <c r="S30" s="683"/>
      <c r="T30" s="683"/>
      <c r="U30" s="683"/>
      <c r="V30" s="54" t="s">
        <v>16</v>
      </c>
      <c r="Y30" s="684" t="s">
        <v>186</v>
      </c>
      <c r="Z30" s="685"/>
      <c r="AA30" s="640"/>
      <c r="AB30" s="641"/>
      <c r="AC30" s="641"/>
      <c r="AD30" s="641"/>
      <c r="AE30" s="641"/>
      <c r="AF30" s="54" t="s">
        <v>13</v>
      </c>
      <c r="AL30" s="632">
        <v>5.4</v>
      </c>
      <c r="AM30" s="633"/>
      <c r="AN30" s="633"/>
      <c r="AO30" s="633"/>
      <c r="AP30" s="62" t="s">
        <v>13</v>
      </c>
      <c r="AS30" s="677"/>
      <c r="AT30" s="674"/>
      <c r="AU30" s="674"/>
      <c r="AV30" s="675"/>
      <c r="AW30" s="503"/>
    </row>
    <row r="31" spans="2:49" ht="27" customHeight="1" thickTop="1" thickBot="1" x14ac:dyDescent="0.2">
      <c r="B31" s="711" t="s">
        <v>226</v>
      </c>
      <c r="C31" s="712"/>
      <c r="D31" s="700">
        <v>7</v>
      </c>
      <c r="E31" s="700"/>
      <c r="F31" s="700"/>
      <c r="G31" s="212" t="s">
        <v>198</v>
      </c>
      <c r="H31" s="678">
        <f>+AS24</f>
        <v>5.4</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5"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株式会社竹中工務店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749.4</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464.3</v>
      </c>
      <c r="E24" s="700"/>
      <c r="F24" s="700"/>
      <c r="G24" s="212" t="s">
        <v>198</v>
      </c>
      <c r="H24" s="678">
        <f>+F12</f>
        <v>749.4</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749.4</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749.4</v>
      </c>
      <c r="Q27" s="683"/>
      <c r="R27" s="683"/>
      <c r="S27" s="683"/>
      <c r="T27" s="54" t="s">
        <v>38</v>
      </c>
      <c r="U27" s="74"/>
      <c r="V27" s="74"/>
      <c r="Y27" s="72" t="s">
        <v>39</v>
      </c>
      <c r="Z27" s="75"/>
      <c r="AH27" s="63"/>
      <c r="AI27" s="63"/>
      <c r="AJ27" s="63"/>
      <c r="AK27" s="63"/>
      <c r="AL27" s="646">
        <f>+AH18+P27</f>
        <v>749.4</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749.4</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464.3</v>
      </c>
      <c r="E29" s="700"/>
      <c r="F29" s="700"/>
      <c r="G29" s="212" t="s">
        <v>198</v>
      </c>
      <c r="H29" s="678">
        <f>+AL27</f>
        <v>749.4</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464.3</v>
      </c>
      <c r="E30" s="700"/>
      <c r="F30" s="700"/>
      <c r="G30" s="212" t="s">
        <v>198</v>
      </c>
      <c r="H30" s="678">
        <f>+AL30</f>
        <v>749.4</v>
      </c>
      <c r="I30" s="679"/>
      <c r="J30" s="212" t="s">
        <v>198</v>
      </c>
      <c r="M30" s="652"/>
      <c r="P30" s="66"/>
      <c r="R30" s="682">
        <f>+ROUND(AA28,1)+ROUND(AA29,1)+ROUND(AA30,1)</f>
        <v>749.4</v>
      </c>
      <c r="S30" s="683"/>
      <c r="T30" s="683"/>
      <c r="U30" s="683"/>
      <c r="V30" s="54" t="s">
        <v>16</v>
      </c>
      <c r="Y30" s="684" t="s">
        <v>186</v>
      </c>
      <c r="Z30" s="685"/>
      <c r="AA30" s="640"/>
      <c r="AB30" s="641"/>
      <c r="AC30" s="641"/>
      <c r="AD30" s="641"/>
      <c r="AE30" s="641"/>
      <c r="AF30" s="54" t="s">
        <v>13</v>
      </c>
      <c r="AL30" s="632">
        <v>749.4</v>
      </c>
      <c r="AM30" s="633"/>
      <c r="AN30" s="633"/>
      <c r="AO30" s="633"/>
      <c r="AP30" s="62" t="s">
        <v>13</v>
      </c>
      <c r="AS30" s="677"/>
      <c r="AT30" s="674"/>
      <c r="AU30" s="674"/>
      <c r="AV30" s="675"/>
      <c r="AW30" s="503"/>
    </row>
    <row r="31" spans="2:49" ht="27" customHeight="1" thickTop="1" thickBot="1" x14ac:dyDescent="0.2">
      <c r="B31" s="711" t="s">
        <v>226</v>
      </c>
      <c r="C31" s="712"/>
      <c r="D31" s="700">
        <v>464.3</v>
      </c>
      <c r="E31" s="700"/>
      <c r="F31" s="700"/>
      <c r="G31" s="212" t="s">
        <v>198</v>
      </c>
      <c r="H31" s="678">
        <f>+AS24</f>
        <v>749.4</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16" zoomScaleNormal="100" workbookViewId="0">
      <selection activeCell="D33" sqref="D33:F3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株式会社竹中工務店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3.2</v>
      </c>
      <c r="E24" s="700"/>
      <c r="F24" s="700"/>
      <c r="G24" s="212" t="s">
        <v>198</v>
      </c>
      <c r="H24" s="678">
        <f>+F12</f>
        <v>1</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v>
      </c>
      <c r="Q27" s="683"/>
      <c r="R27" s="683"/>
      <c r="S27" s="683"/>
      <c r="T27" s="54" t="s">
        <v>38</v>
      </c>
      <c r="U27" s="74"/>
      <c r="V27" s="74"/>
      <c r="Y27" s="72" t="s">
        <v>39</v>
      </c>
      <c r="Z27" s="75"/>
      <c r="AH27" s="63"/>
      <c r="AI27" s="63"/>
      <c r="AJ27" s="63"/>
      <c r="AK27" s="63"/>
      <c r="AL27" s="646">
        <f>+AH18+P27</f>
        <v>1</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3.2</v>
      </c>
      <c r="E29" s="700"/>
      <c r="F29" s="700"/>
      <c r="G29" s="212" t="s">
        <v>198</v>
      </c>
      <c r="H29" s="678">
        <f>+AL27</f>
        <v>1</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3.2</v>
      </c>
      <c r="E30" s="700"/>
      <c r="F30" s="700"/>
      <c r="G30" s="212" t="s">
        <v>198</v>
      </c>
      <c r="H30" s="678">
        <f>+AL30</f>
        <v>1</v>
      </c>
      <c r="I30" s="679"/>
      <c r="J30" s="212" t="s">
        <v>198</v>
      </c>
      <c r="M30" s="652"/>
      <c r="P30" s="66"/>
      <c r="R30" s="682">
        <f>+ROUND(AA28,1)+ROUND(AA29,1)+ROUND(AA30,1)</f>
        <v>1</v>
      </c>
      <c r="S30" s="683"/>
      <c r="T30" s="683"/>
      <c r="U30" s="683"/>
      <c r="V30" s="54" t="s">
        <v>16</v>
      </c>
      <c r="Y30" s="684" t="s">
        <v>186</v>
      </c>
      <c r="Z30" s="685"/>
      <c r="AA30" s="640"/>
      <c r="AB30" s="641"/>
      <c r="AC30" s="641"/>
      <c r="AD30" s="641"/>
      <c r="AE30" s="641"/>
      <c r="AF30" s="54" t="s">
        <v>13</v>
      </c>
      <c r="AL30" s="632">
        <v>1</v>
      </c>
      <c r="AM30" s="633"/>
      <c r="AN30" s="633"/>
      <c r="AO30" s="633"/>
      <c r="AP30" s="62" t="s">
        <v>13</v>
      </c>
      <c r="AS30" s="677"/>
      <c r="AT30" s="674"/>
      <c r="AU30" s="674"/>
      <c r="AV30" s="675"/>
      <c r="AW30" s="503"/>
    </row>
    <row r="31" spans="2:49" ht="27" customHeight="1" thickTop="1" thickBot="1" x14ac:dyDescent="0.2">
      <c r="B31" s="711" t="s">
        <v>226</v>
      </c>
      <c r="C31" s="712"/>
      <c r="D31" s="700">
        <v>3.2</v>
      </c>
      <c r="E31" s="700"/>
      <c r="F31" s="700"/>
      <c r="G31" s="212" t="s">
        <v>198</v>
      </c>
      <c r="H31" s="678">
        <f>+AS24</f>
        <v>1</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株式会社竹中工務店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株式会社竹中工務店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株式会社竹中工務店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5" zoomScaleNormal="100" workbookViewId="0">
      <selection activeCell="D33" sqref="D33:F3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株式会社竹中工務店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91</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91.2</v>
      </c>
      <c r="E24" s="700"/>
      <c r="F24" s="700"/>
      <c r="G24" s="212" t="s">
        <v>198</v>
      </c>
      <c r="H24" s="678">
        <f>+F12</f>
        <v>91</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91</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91</v>
      </c>
      <c r="Q27" s="683"/>
      <c r="R27" s="683"/>
      <c r="S27" s="683"/>
      <c r="T27" s="54" t="s">
        <v>38</v>
      </c>
      <c r="U27" s="74"/>
      <c r="V27" s="74"/>
      <c r="Y27" s="72" t="s">
        <v>39</v>
      </c>
      <c r="Z27" s="75"/>
      <c r="AH27" s="63"/>
      <c r="AI27" s="63"/>
      <c r="AJ27" s="63"/>
      <c r="AK27" s="63"/>
      <c r="AL27" s="646">
        <f>+AH18+P27</f>
        <v>91</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91</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91.2</v>
      </c>
      <c r="E29" s="700"/>
      <c r="F29" s="700"/>
      <c r="G29" s="212" t="s">
        <v>198</v>
      </c>
      <c r="H29" s="678">
        <f>+AL27</f>
        <v>91</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91.2</v>
      </c>
      <c r="E30" s="700"/>
      <c r="F30" s="700"/>
      <c r="G30" s="212" t="s">
        <v>198</v>
      </c>
      <c r="H30" s="678">
        <f>+AL30</f>
        <v>91</v>
      </c>
      <c r="I30" s="679"/>
      <c r="J30" s="212" t="s">
        <v>198</v>
      </c>
      <c r="M30" s="652"/>
      <c r="P30" s="66"/>
      <c r="R30" s="682">
        <f>+ROUND(AA28,1)+ROUND(AA29,1)+ROUND(AA30,1)</f>
        <v>91</v>
      </c>
      <c r="S30" s="683"/>
      <c r="T30" s="683"/>
      <c r="U30" s="683"/>
      <c r="V30" s="54" t="s">
        <v>16</v>
      </c>
      <c r="Y30" s="684" t="s">
        <v>186</v>
      </c>
      <c r="Z30" s="685"/>
      <c r="AA30" s="640"/>
      <c r="AB30" s="641"/>
      <c r="AC30" s="641"/>
      <c r="AD30" s="641"/>
      <c r="AE30" s="641"/>
      <c r="AF30" s="54" t="s">
        <v>13</v>
      </c>
      <c r="AL30" s="632">
        <v>91</v>
      </c>
      <c r="AM30" s="633"/>
      <c r="AN30" s="633"/>
      <c r="AO30" s="633"/>
      <c r="AP30" s="62" t="s">
        <v>13</v>
      </c>
      <c r="AS30" s="677"/>
      <c r="AT30" s="674"/>
      <c r="AU30" s="674"/>
      <c r="AV30" s="675"/>
      <c r="AW30" s="503"/>
    </row>
    <row r="31" spans="2:49" ht="27" customHeight="1" thickTop="1" thickBot="1" x14ac:dyDescent="0.2">
      <c r="B31" s="711" t="s">
        <v>226</v>
      </c>
      <c r="C31" s="712"/>
      <c r="D31" s="700">
        <v>91.2</v>
      </c>
      <c r="E31" s="700"/>
      <c r="F31" s="700"/>
      <c r="G31" s="212" t="s">
        <v>198</v>
      </c>
      <c r="H31" s="678">
        <f>+AS24</f>
        <v>91</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6"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株式会社竹中工務店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738.6</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291.2</v>
      </c>
      <c r="E24" s="700"/>
      <c r="F24" s="700"/>
      <c r="G24" s="212" t="s">
        <v>198</v>
      </c>
      <c r="H24" s="678">
        <f>+F12</f>
        <v>738.6</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738.6</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738.6</v>
      </c>
      <c r="Q27" s="683"/>
      <c r="R27" s="683"/>
      <c r="S27" s="683"/>
      <c r="T27" s="54" t="s">
        <v>38</v>
      </c>
      <c r="U27" s="74"/>
      <c r="V27" s="74"/>
      <c r="Y27" s="72" t="s">
        <v>39</v>
      </c>
      <c r="Z27" s="75"/>
      <c r="AH27" s="63"/>
      <c r="AI27" s="63"/>
      <c r="AJ27" s="63"/>
      <c r="AK27" s="63"/>
      <c r="AL27" s="646">
        <f>+AH18+P27</f>
        <v>738.6</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738.6</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291.2</v>
      </c>
      <c r="E29" s="700"/>
      <c r="F29" s="700"/>
      <c r="G29" s="212" t="s">
        <v>198</v>
      </c>
      <c r="H29" s="678">
        <f>+AL27</f>
        <v>738.6</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291.2</v>
      </c>
      <c r="E30" s="700"/>
      <c r="F30" s="700"/>
      <c r="G30" s="212" t="s">
        <v>198</v>
      </c>
      <c r="H30" s="678">
        <f>+AL30</f>
        <v>738.6</v>
      </c>
      <c r="I30" s="679"/>
      <c r="J30" s="212" t="s">
        <v>198</v>
      </c>
      <c r="M30" s="652"/>
      <c r="P30" s="66"/>
      <c r="R30" s="682">
        <f>+ROUND(AA28,1)+ROUND(AA29,1)+ROUND(AA30,1)</f>
        <v>738.6</v>
      </c>
      <c r="S30" s="683"/>
      <c r="T30" s="683"/>
      <c r="U30" s="683"/>
      <c r="V30" s="54" t="s">
        <v>16</v>
      </c>
      <c r="Y30" s="684" t="s">
        <v>186</v>
      </c>
      <c r="Z30" s="685"/>
      <c r="AA30" s="640"/>
      <c r="AB30" s="641"/>
      <c r="AC30" s="641"/>
      <c r="AD30" s="641"/>
      <c r="AE30" s="641"/>
      <c r="AF30" s="54" t="s">
        <v>13</v>
      </c>
      <c r="AL30" s="632">
        <v>738.6</v>
      </c>
      <c r="AM30" s="633"/>
      <c r="AN30" s="633"/>
      <c r="AO30" s="633"/>
      <c r="AP30" s="62" t="s">
        <v>13</v>
      </c>
      <c r="AS30" s="677"/>
      <c r="AT30" s="674"/>
      <c r="AU30" s="674"/>
      <c r="AV30" s="675"/>
      <c r="AW30" s="503"/>
    </row>
    <row r="31" spans="2:49" ht="27" customHeight="1" thickTop="1" thickBot="1" x14ac:dyDescent="0.2">
      <c r="B31" s="711" t="s">
        <v>226</v>
      </c>
      <c r="C31" s="712"/>
      <c r="D31" s="700">
        <v>291.2</v>
      </c>
      <c r="E31" s="700"/>
      <c r="F31" s="700"/>
      <c r="G31" s="212" t="s">
        <v>198</v>
      </c>
      <c r="H31" s="678">
        <f>+AS24</f>
        <v>738.6</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株式会社竹中工務店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9"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株式会社竹中工務店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10252.6</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4354.8999999999996</v>
      </c>
      <c r="E24" s="700"/>
      <c r="F24" s="700"/>
      <c r="G24" s="212" t="s">
        <v>198</v>
      </c>
      <c r="H24" s="678">
        <f>+F12</f>
        <v>10252.6</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10252.6</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10252.6</v>
      </c>
      <c r="Q27" s="683"/>
      <c r="R27" s="683"/>
      <c r="S27" s="683"/>
      <c r="T27" s="54" t="s">
        <v>38</v>
      </c>
      <c r="U27" s="74"/>
      <c r="V27" s="74"/>
      <c r="Y27" s="72" t="s">
        <v>39</v>
      </c>
      <c r="Z27" s="75"/>
      <c r="AH27" s="63"/>
      <c r="AI27" s="63"/>
      <c r="AJ27" s="63"/>
      <c r="AK27" s="63"/>
      <c r="AL27" s="646">
        <f>+AH18+P27</f>
        <v>10252.6</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f>5479.3+4280.2+493.1</f>
        <v>10252.6</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4354.8999999999996</v>
      </c>
      <c r="E29" s="700"/>
      <c r="F29" s="700"/>
      <c r="G29" s="212" t="s">
        <v>198</v>
      </c>
      <c r="H29" s="678">
        <f>+AL27</f>
        <v>10252.6</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4354.8999999999996</v>
      </c>
      <c r="E30" s="700"/>
      <c r="F30" s="700"/>
      <c r="G30" s="212" t="s">
        <v>198</v>
      </c>
      <c r="H30" s="678">
        <f>+AL30</f>
        <v>10252.6</v>
      </c>
      <c r="I30" s="679"/>
      <c r="J30" s="212" t="s">
        <v>198</v>
      </c>
      <c r="M30" s="652"/>
      <c r="P30" s="66"/>
      <c r="R30" s="682">
        <f>+ROUND(AA28,1)+ROUND(AA29,1)+ROUND(AA30,1)</f>
        <v>10252.6</v>
      </c>
      <c r="S30" s="683"/>
      <c r="T30" s="683"/>
      <c r="U30" s="683"/>
      <c r="V30" s="54" t="s">
        <v>16</v>
      </c>
      <c r="Y30" s="684" t="s">
        <v>186</v>
      </c>
      <c r="Z30" s="685"/>
      <c r="AA30" s="640"/>
      <c r="AB30" s="641"/>
      <c r="AC30" s="641"/>
      <c r="AD30" s="641"/>
      <c r="AE30" s="641"/>
      <c r="AF30" s="54" t="s">
        <v>13</v>
      </c>
      <c r="AL30" s="632">
        <v>10252.6</v>
      </c>
      <c r="AM30" s="633"/>
      <c r="AN30" s="633"/>
      <c r="AO30" s="633"/>
      <c r="AP30" s="62" t="s">
        <v>13</v>
      </c>
      <c r="AS30" s="677"/>
      <c r="AT30" s="674"/>
      <c r="AU30" s="674"/>
      <c r="AV30" s="675"/>
      <c r="AW30" s="503"/>
    </row>
    <row r="31" spans="2:49" ht="27" customHeight="1" thickTop="1" thickBot="1" x14ac:dyDescent="0.2">
      <c r="B31" s="711" t="s">
        <v>226</v>
      </c>
      <c r="C31" s="712"/>
      <c r="D31" s="700">
        <v>4354.8999999999996</v>
      </c>
      <c r="E31" s="700"/>
      <c r="F31" s="700"/>
      <c r="G31" s="212" t="s">
        <v>198</v>
      </c>
      <c r="H31" s="678">
        <f>+AS24</f>
        <v>10252.6</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株式会社竹中工務店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株式会社竹中工務店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株式会社竹中工務店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220</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6"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株式会社竹中工務店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221</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1178.5999999999999</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74"/>
      <c r="AP23" s="63"/>
      <c r="AR23" s="59"/>
      <c r="AS23" s="150" t="s">
        <v>190</v>
      </c>
      <c r="AT23" s="628" t="s">
        <v>191</v>
      </c>
      <c r="AU23" s="628"/>
      <c r="AV23" s="629"/>
      <c r="AW23" s="503"/>
    </row>
    <row r="24" spans="2:49" ht="27" customHeight="1" thickBot="1" x14ac:dyDescent="0.2">
      <c r="B24" s="711" t="s">
        <v>200</v>
      </c>
      <c r="C24" s="712"/>
      <c r="D24" s="700">
        <v>597.9</v>
      </c>
      <c r="E24" s="700"/>
      <c r="F24" s="700"/>
      <c r="G24" s="212" t="s">
        <v>198</v>
      </c>
      <c r="H24" s="678">
        <f>+F12</f>
        <v>1178.5999999999999</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1178.5999999999999</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1178.5999999999999</v>
      </c>
      <c r="Q27" s="683"/>
      <c r="R27" s="683"/>
      <c r="S27" s="683"/>
      <c r="T27" s="54" t="s">
        <v>38</v>
      </c>
      <c r="U27" s="74"/>
      <c r="V27" s="74"/>
      <c r="Y27" s="72" t="s">
        <v>39</v>
      </c>
      <c r="Z27" s="75"/>
      <c r="AH27" s="63"/>
      <c r="AI27" s="63"/>
      <c r="AJ27" s="63"/>
      <c r="AK27" s="63"/>
      <c r="AL27" s="646">
        <f>+AH18+P27</f>
        <v>1178.5999999999999</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f>1174.2+4.4</f>
        <v>1178.6000000000001</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597.9</v>
      </c>
      <c r="E29" s="700"/>
      <c r="F29" s="700"/>
      <c r="G29" s="212" t="s">
        <v>198</v>
      </c>
      <c r="H29" s="678">
        <f>+AL27</f>
        <v>1178.5999999999999</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597.9</v>
      </c>
      <c r="E30" s="700"/>
      <c r="F30" s="700"/>
      <c r="G30" s="212" t="s">
        <v>198</v>
      </c>
      <c r="H30" s="678">
        <f>+AL30</f>
        <v>1178.6000000000001</v>
      </c>
      <c r="I30" s="679"/>
      <c r="J30" s="212" t="s">
        <v>198</v>
      </c>
      <c r="M30" s="652"/>
      <c r="P30" s="66"/>
      <c r="R30" s="682">
        <f>+ROUND(AA28,1)+ROUND(AA29,1)+ROUND(AA30,1)</f>
        <v>1178.5999999999999</v>
      </c>
      <c r="S30" s="683"/>
      <c r="T30" s="683"/>
      <c r="U30" s="683"/>
      <c r="V30" s="54" t="s">
        <v>16</v>
      </c>
      <c r="Y30" s="684" t="s">
        <v>186</v>
      </c>
      <c r="Z30" s="685"/>
      <c r="AA30" s="640"/>
      <c r="AB30" s="641"/>
      <c r="AC30" s="641"/>
      <c r="AD30" s="641"/>
      <c r="AE30" s="641"/>
      <c r="AF30" s="54" t="s">
        <v>13</v>
      </c>
      <c r="AL30" s="632">
        <v>1178.6000000000001</v>
      </c>
      <c r="AM30" s="633"/>
      <c r="AN30" s="633"/>
      <c r="AO30" s="633"/>
      <c r="AP30" s="62" t="s">
        <v>13</v>
      </c>
      <c r="AS30" s="677"/>
      <c r="AT30" s="674"/>
      <c r="AU30" s="674"/>
      <c r="AV30" s="675"/>
      <c r="AW30" s="503"/>
    </row>
    <row r="31" spans="2:49" ht="27" customHeight="1" thickTop="1" thickBot="1" x14ac:dyDescent="0.2">
      <c r="B31" s="711" t="s">
        <v>226</v>
      </c>
      <c r="C31" s="712"/>
      <c r="D31" s="700">
        <v>597.9</v>
      </c>
      <c r="E31" s="700"/>
      <c r="F31" s="700"/>
      <c r="G31" s="212" t="s">
        <v>198</v>
      </c>
      <c r="H31" s="678">
        <f>+AS24</f>
        <v>1178.5999999999999</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5" zoomScale="70" zoomScaleNormal="70" workbookViewId="0">
      <selection activeCell="AA17" sqref="AA17"/>
    </sheetView>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84" t="s">
        <v>273</v>
      </c>
      <c r="C3" s="784"/>
      <c r="D3" s="784"/>
      <c r="E3" s="784"/>
      <c r="F3" s="784"/>
      <c r="G3" s="122"/>
      <c r="H3" s="122"/>
      <c r="I3" s="122"/>
      <c r="J3" s="122"/>
      <c r="K3" s="122"/>
      <c r="Y3"/>
      <c r="Z3"/>
      <c r="AA3" s="123"/>
    </row>
    <row r="4" spans="2:27" ht="14.1" customHeight="1" x14ac:dyDescent="0.15">
      <c r="B4" s="784"/>
      <c r="C4" s="784"/>
      <c r="D4" s="784"/>
      <c r="E4" s="784"/>
      <c r="F4" s="784"/>
      <c r="G4" s="122"/>
      <c r="H4" s="122"/>
      <c r="I4" s="122"/>
      <c r="J4" s="122"/>
      <c r="K4" s="122"/>
      <c r="Y4" s="788" t="s">
        <v>327</v>
      </c>
      <c r="Z4" s="124" t="s">
        <v>112</v>
      </c>
      <c r="AA4" s="125" t="s">
        <v>113</v>
      </c>
    </row>
    <row r="5" spans="2:27" ht="14.1" customHeight="1" thickBot="1" x14ac:dyDescent="0.2">
      <c r="C5" s="122"/>
      <c r="D5" s="122"/>
      <c r="E5" s="122"/>
      <c r="F5" s="122"/>
      <c r="G5" s="122"/>
      <c r="H5" s="122"/>
      <c r="I5" s="122"/>
      <c r="J5" s="122"/>
      <c r="K5" s="122"/>
      <c r="Y5" s="789"/>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5"/>
      <c r="N6" s="785"/>
      <c r="O6" s="97" t="s">
        <v>97</v>
      </c>
      <c r="P6" s="790" t="str">
        <f>+表紙!F47</f>
        <v>株式会社竹中工務店　東京本店</v>
      </c>
      <c r="Q6" s="790"/>
      <c r="R6" s="790"/>
      <c r="S6" s="790"/>
      <c r="T6" s="790"/>
      <c r="U6" s="790"/>
      <c r="V6" s="785"/>
      <c r="W6" s="785"/>
      <c r="X6" s="785"/>
      <c r="Y6" s="785"/>
      <c r="Z6" s="785"/>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6" t="s">
        <v>232</v>
      </c>
      <c r="D9" s="786"/>
      <c r="E9" s="786"/>
      <c r="F9" s="787"/>
      <c r="G9" s="393">
        <f>IF(OR(ｱ.燃え殻!D24&gt;0,ｱ.燃え殻!D24&lt;0),ｱ.燃え殻!D24,IF(G$19&gt;0,"0",0))</f>
        <v>0</v>
      </c>
      <c r="H9" s="393">
        <f>IF(OR(ｲ.汚泥!D24&gt;0,ｲ.汚泥!D24&lt;0),ｲ.汚泥!D24,IF(H$19&gt;0,"0",0))</f>
        <v>5172.3</v>
      </c>
      <c r="I9" s="393">
        <f>IF(OR(ｳ.廃油!D24&gt;0,ｳ.廃油!D24&lt;0),ｳ.廃油!D24,IF(I$19&gt;0,"0",0))</f>
        <v>1.7</v>
      </c>
      <c r="J9" s="393">
        <f>IF(OR(ｴ.廃酸!$D24&gt;0,ｴ.廃酸!$D24&lt;0),ｴ.廃酸!D24,IF(J$19&gt;0,"0",0))</f>
        <v>3.4</v>
      </c>
      <c r="K9" s="393">
        <f>IF(OR(ｵ.廃ｱﾙｶﾘ!$D24&gt;0,ｵ.廃ｱﾙｶﾘ!$D24&lt;0),ｵ.廃ｱﾙｶﾘ!D24,IF(K$19&gt;0,"0",0))</f>
        <v>104.1</v>
      </c>
      <c r="L9" s="393">
        <f>IF(OR(ｶ.廃ﾌﾟﾗ類!D24&gt;0,ｶ.廃ﾌﾟﾗ類!D24&lt;0),ｶ.廃ﾌﾟﾗ類!D24,IF(L$19&gt;0,"0",0))</f>
        <v>381.9</v>
      </c>
      <c r="M9" s="393">
        <f>IF(OR(ｷ.紙くず!D24&gt;0,ｷ.紙くず!D24&lt;0),ｷ.紙くず!D24,IF(M$19&gt;0,"0",0))</f>
        <v>7</v>
      </c>
      <c r="N9" s="393">
        <f>IF(OR(ｸ.木くず!D24&gt;0,ｸ.木くず!D24&lt;0),ｸ.木くず!D24,IF(N$19&gt;0,"0",0))</f>
        <v>464.3</v>
      </c>
      <c r="O9" s="393">
        <f>IF(OR(ｹ.繊維くず!D24&gt;0,ｹ.繊維くず!D24&lt;0),ｹ.繊維くず!D24,IF(O$19&gt;0,"0",0))</f>
        <v>3.2</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91.2</v>
      </c>
      <c r="T9" s="393">
        <f>IF(OR(ｾ.ｶﾞﾗｽ･ｺﾝｸﾘ･陶磁器くず!D24&gt;0,ｾ.ｶﾞﾗｽ･ｺﾝｸﾘ･陶磁器くず!D24&lt;0),ｾ.ｶﾞﾗｽ･ｺﾝｸﾘ･陶磁器くず!D24,IF(T$19&gt;0,"0",0))</f>
        <v>291.2</v>
      </c>
      <c r="U9" s="393">
        <f>IF(OR(ｿ.鉱さい!D24&gt;0,ｿ.鉱さい!D24&lt;0),ｿ.鉱さい!D24,IF(U$19&gt;0,"0",0))</f>
        <v>0</v>
      </c>
      <c r="V9" s="393">
        <f>IF(OR(ﾀ.がれき類!D24&gt;0,ﾀ.がれき類!D24&lt;0),ﾀ.がれき類!D24,IF(V$19&gt;0,"0",0))</f>
        <v>4354.8999999999996</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597.9</v>
      </c>
      <c r="AA9" s="395">
        <f>IF(SUM(G9:Z9)&gt;0,SUM(G9:Z9),IF(AA$19&gt;0,"0",0))</f>
        <v>11473.099999999999</v>
      </c>
    </row>
    <row r="10" spans="2:27" ht="24" customHeight="1" x14ac:dyDescent="0.15">
      <c r="B10" s="184" t="s">
        <v>352</v>
      </c>
      <c r="C10" s="779" t="s">
        <v>320</v>
      </c>
      <c r="D10" s="779"/>
      <c r="E10" s="779"/>
      <c r="F10" s="780"/>
      <c r="G10" s="396">
        <f>IF(OR(ｱ.燃え殻!D25&gt;0,ｱ.燃え殻!D25&lt;0),ｱ.燃え殻!D25,IF(G$19&gt;0,"0",0))</f>
        <v>0</v>
      </c>
      <c r="H10" s="396" t="str">
        <f>IF(OR(ｲ.汚泥!D25&gt;0,ｲ.汚泥!D25&lt;0),ｲ.汚泥!D25,IF(H$19&gt;0,"0",0))</f>
        <v>0</v>
      </c>
      <c r="I10" s="396" t="str">
        <f>IF(OR(ｳ.廃油!D25&gt;0,ｳ.廃油!D25&lt;0),ｳ.廃油!D25,IF(I$19&gt;0,"0",0))</f>
        <v>0</v>
      </c>
      <c r="J10" s="396">
        <f>IF(OR(ｴ.廃酸!$D25&gt;0,ｴ.廃酸!$D25&lt;0),ｴ.廃酸!D25,IF(J$19&gt;0,"0",0))</f>
        <v>0</v>
      </c>
      <c r="K10" s="396" t="str">
        <f>IF(OR(ｵ.廃ｱﾙｶﾘ!$D25&gt;0,ｵ.廃ｱﾙｶﾘ!$D25&lt;0),ｵ.廃ｱﾙｶﾘ!D25,IF(K$19&gt;0,"0",0))</f>
        <v>0</v>
      </c>
      <c r="L10" s="396" t="str">
        <f>IF(OR(ｶ.廃ﾌﾟﾗ類!D25&gt;0,ｶ.廃ﾌﾟﾗ類!D25&lt;0),ｶ.廃ﾌﾟﾗ類!D25,IF(L$19&gt;0,"0",0))</f>
        <v>0</v>
      </c>
      <c r="M10" s="396" t="str">
        <f>IF(OR(ｷ.紙くず!D25&gt;0,ｷ.紙くず!D25&lt;0),ｷ.紙くず!D25,IF(M$19&gt;0,"0",0))</f>
        <v>0</v>
      </c>
      <c r="N10" s="396" t="str">
        <f>IF(OR(ｸ.木くず!D25&gt;0,ｸ.木くず!D25&lt;0),ｸ.木くず!D25,IF(N$19&gt;0,"0",0))</f>
        <v>0</v>
      </c>
      <c r="O10" s="396" t="str">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81" t="s">
        <v>321</v>
      </c>
      <c r="D11" s="781"/>
      <c r="E11" s="781"/>
      <c r="F11" s="782"/>
      <c r="G11" s="399">
        <f>IF(OR(ｱ.燃え殻!D26&gt;0,ｱ.燃え殻!D26&lt;0),ｱ.燃え殻!D26,IF(G$19&gt;0,"0",0))</f>
        <v>0</v>
      </c>
      <c r="H11" s="399" t="str">
        <f>IF(OR(ｲ.汚泥!D26&gt;0,ｲ.汚泥!D26&lt;0),ｲ.汚泥!D26,IF(H$19&gt;0,"0",0))</f>
        <v>0</v>
      </c>
      <c r="I11" s="399" t="str">
        <f>IF(OR(ｳ.廃油!D26&gt;0,ｳ.廃油!D26&lt;0),ｳ.廃油!D26,IF(I$19&gt;0,"0",0))</f>
        <v>0</v>
      </c>
      <c r="J11" s="399">
        <f>IF(OR(ｴ.廃酸!$D26&gt;0,ｴ.廃酸!$D26&lt;0),ｴ.廃酸!D26,IF(J$19&gt;0,"0",0))</f>
        <v>0</v>
      </c>
      <c r="K11" s="399" t="str">
        <f>IF(OR(ｵ.廃ｱﾙｶﾘ!$D26&gt;0,ｵ.廃ｱﾙｶﾘ!$D26&lt;0),ｵ.廃ｱﾙｶﾘ!D26,IF(K$19&gt;0,"0",0))</f>
        <v>0</v>
      </c>
      <c r="L11" s="399" t="str">
        <f>IF(OR(ｶ.廃ﾌﾟﾗ類!D26&gt;0,ｶ.廃ﾌﾟﾗ類!D26&lt;0),ｶ.廃ﾌﾟﾗ類!D26,IF(L$19&gt;0,"0",0))</f>
        <v>0</v>
      </c>
      <c r="M11" s="399" t="str">
        <f>IF(OR(ｷ.紙くず!D26&gt;0,ｷ.紙くず!D26&lt;0),ｷ.紙くず!D26,IF(M$19&gt;0,"0",0))</f>
        <v>0</v>
      </c>
      <c r="N11" s="399" t="str">
        <f>IF(OR(ｸ.木くず!D26&gt;0,ｸ.木くず!D26&lt;0),ｸ.木くず!D26,IF(N$19&gt;0,"0",0))</f>
        <v>0</v>
      </c>
      <c r="O11" s="399" t="str">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81" t="s">
        <v>322</v>
      </c>
      <c r="D12" s="781"/>
      <c r="E12" s="781"/>
      <c r="F12" s="782"/>
      <c r="G12" s="399">
        <f>IF(OR(ｱ.燃え殻!D27&gt;0,ｱ.燃え殻!D27&lt;0),ｱ.燃え殻!D27,IF(G$19&gt;0,"0",0))</f>
        <v>0</v>
      </c>
      <c r="H12" s="399" t="str">
        <f>IF(OR(ｲ.汚泥!D27&gt;0,ｲ.汚泥!D27&lt;0),ｲ.汚泥!D27,IF(H$19&gt;0,"0",0))</f>
        <v>0</v>
      </c>
      <c r="I12" s="399" t="str">
        <f>IF(OR(ｳ.廃油!D27&gt;0,ｳ.廃油!D27&lt;0),ｳ.廃油!D27,IF(I$19&gt;0,"0",0))</f>
        <v>0</v>
      </c>
      <c r="J12" s="399">
        <f>IF(OR(ｴ.廃酸!$D27&gt;0,ｴ.廃酸!$D27&lt;0),ｴ.廃酸!D27,IF(J$19&gt;0,"0",0))</f>
        <v>0</v>
      </c>
      <c r="K12" s="399" t="str">
        <f>IF(OR(ｵ.廃ｱﾙｶﾘ!$D27&gt;0,ｵ.廃ｱﾙｶﾘ!$D27&lt;0),ｵ.廃ｱﾙｶﾘ!D27,IF(K$19&gt;0,"0",0))</f>
        <v>0</v>
      </c>
      <c r="L12" s="399" t="str">
        <f>IF(OR(ｶ.廃ﾌﾟﾗ類!D27&gt;0,ｶ.廃ﾌﾟﾗ類!D27&lt;0),ｶ.廃ﾌﾟﾗ類!D27,IF(L$19&gt;0,"0",0))</f>
        <v>0</v>
      </c>
      <c r="M12" s="399" t="str">
        <f>IF(OR(ｷ.紙くず!D27&gt;0,ｷ.紙くず!D27&lt;0),ｷ.紙くず!D27,IF(M$19&gt;0,"0",0))</f>
        <v>0</v>
      </c>
      <c r="N12" s="399" t="str">
        <f>IF(OR(ｸ.木くず!D27&gt;0,ｸ.木くず!D27&lt;0),ｸ.木くず!D27,IF(N$19&gt;0,"0",0))</f>
        <v>0</v>
      </c>
      <c r="O12" s="399" t="str">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83" t="s">
        <v>323</v>
      </c>
      <c r="D13" s="748"/>
      <c r="E13" s="748"/>
      <c r="F13" s="749"/>
      <c r="G13" s="399">
        <f>IF(OR(ｱ.燃え殻!D28&gt;0,ｱ.燃え殻!D28&lt;0),ｱ.燃え殻!D28,IF(G$19&gt;0,"0",0))</f>
        <v>0</v>
      </c>
      <c r="H13" s="399" t="str">
        <f>IF(OR(ｲ.汚泥!D28&gt;0,ｲ.汚泥!D28&lt;0),ｲ.汚泥!D28,IF(H$19&gt;0,"0",0))</f>
        <v>0</v>
      </c>
      <c r="I13" s="399" t="str">
        <f>IF(OR(ｳ.廃油!D28&gt;0,ｳ.廃油!D28&lt;0),ｳ.廃油!D28,IF(I$19&gt;0,"0",0))</f>
        <v>0</v>
      </c>
      <c r="J13" s="399">
        <f>IF(OR(ｴ.廃酸!$D28&gt;0,ｴ.廃酸!$D28&lt;0),ｴ.廃酸!D28,IF(J$19&gt;0,"0",0))</f>
        <v>0</v>
      </c>
      <c r="K13" s="399" t="str">
        <f>IF(OR(ｵ.廃ｱﾙｶﾘ!$D28&gt;0,ｵ.廃ｱﾙｶﾘ!$D28&lt;0),ｵ.廃ｱﾙｶﾘ!D28,IF(K$19&gt;0,"0",0))</f>
        <v>0</v>
      </c>
      <c r="L13" s="399" t="str">
        <f>IF(OR(ｶ.廃ﾌﾟﾗ類!D28&gt;0,ｶ.廃ﾌﾟﾗ類!D28&lt;0),ｶ.廃ﾌﾟﾗ類!D28,IF(L$19&gt;0,"0",0))</f>
        <v>0</v>
      </c>
      <c r="M13" s="399" t="str">
        <f>IF(OR(ｷ.紙くず!D28&gt;0,ｷ.紙くず!D28&lt;0),ｷ.紙くず!D28,IF(M$19&gt;0,"0",0))</f>
        <v>0</v>
      </c>
      <c r="N13" s="399" t="str">
        <f>IF(OR(ｸ.木くず!D28&gt;0,ｸ.木くず!D28&lt;0),ｸ.木くず!D28,IF(N$19&gt;0,"0",0))</f>
        <v>0</v>
      </c>
      <c r="O13" s="399" t="str">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81" t="s">
        <v>241</v>
      </c>
      <c r="D14" s="781"/>
      <c r="E14" s="781"/>
      <c r="F14" s="782"/>
      <c r="G14" s="399">
        <f>IF(OR(ｱ.燃え殻!D29&gt;0,ｱ.燃え殻!D29&lt;0),ｱ.燃え殻!D29,IF(G$19&gt;0,"0",0))</f>
        <v>0</v>
      </c>
      <c r="H14" s="399">
        <f>IF(OR(ｲ.汚泥!D29&gt;0,ｲ.汚泥!D29&lt;0),ｲ.汚泥!D29,IF(H$19&gt;0,"0",0))</f>
        <v>5172.3</v>
      </c>
      <c r="I14" s="399">
        <f>IF(OR(ｳ.廃油!D29&gt;0,ｳ.廃油!D29&lt;0),ｳ.廃油!D29,IF(I$19&gt;0,"0",0))</f>
        <v>1.7</v>
      </c>
      <c r="J14" s="399">
        <f>IF(OR(ｴ.廃酸!$D29&gt;0,ｴ.廃酸!$D29&lt;0),ｴ.廃酸!D29,IF(J$19&gt;0,"0",0))</f>
        <v>3.4</v>
      </c>
      <c r="K14" s="399">
        <f>IF(OR(ｵ.廃ｱﾙｶﾘ!$D29&gt;0,ｵ.廃ｱﾙｶﾘ!$D29&lt;0),ｵ.廃ｱﾙｶﾘ!D29,IF(K$19&gt;0,"0",0))</f>
        <v>104.1</v>
      </c>
      <c r="L14" s="399">
        <f>IF(OR(ｶ.廃ﾌﾟﾗ類!D29&gt;0,ｶ.廃ﾌﾟﾗ類!D29&lt;0),ｶ.廃ﾌﾟﾗ類!D29,IF(L$19&gt;0,"0",0))</f>
        <v>381.9</v>
      </c>
      <c r="M14" s="399">
        <f>IF(OR(ｷ.紙くず!D29&gt;0,ｷ.紙くず!D29&lt;0),ｷ.紙くず!D29,IF(M$19&gt;0,"0",0))</f>
        <v>7</v>
      </c>
      <c r="N14" s="399">
        <f>IF(OR(ｸ.木くず!D29&gt;0,ｸ.木くず!D29&lt;0),ｸ.木くず!D29,IF(N$19&gt;0,"0",0))</f>
        <v>464.3</v>
      </c>
      <c r="O14" s="399">
        <f>IF(OR(ｹ.繊維くず!D29&gt;0,ｹ.繊維くず!D29&lt;0),ｹ.繊維くず!D29,IF(O$19&gt;0,"0",0))</f>
        <v>3.2</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91.2</v>
      </c>
      <c r="T14" s="399">
        <f>IF(OR(ｾ.ｶﾞﾗｽ･ｺﾝｸﾘ･陶磁器くず!D29&gt;0,ｾ.ｶﾞﾗｽ･ｺﾝｸﾘ･陶磁器くず!D29&lt;0),ｾ.ｶﾞﾗｽ･ｺﾝｸﾘ･陶磁器くず!D29,IF(T$19&gt;0,"0",0))</f>
        <v>291.2</v>
      </c>
      <c r="U14" s="399">
        <f>IF(OR(ｿ.鉱さい!D29&gt;0,ｿ.鉱さい!D29&lt;0),ｿ.鉱さい!D29,IF(U$19&gt;0,"0",0))</f>
        <v>0</v>
      </c>
      <c r="V14" s="399">
        <f>IF(OR(ﾀ.がれき類!D29&gt;0,ﾀ.がれき類!D29&lt;0),ﾀ.がれき類!D29,IF(V$19&gt;0,"0",0))</f>
        <v>4354.8999999999996</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597.9</v>
      </c>
      <c r="AA14" s="401">
        <f t="shared" si="0"/>
        <v>11473.099999999999</v>
      </c>
    </row>
    <row r="15" spans="2:27" ht="24" customHeight="1" x14ac:dyDescent="0.15">
      <c r="B15" s="184" t="s">
        <v>244</v>
      </c>
      <c r="C15" s="781" t="s">
        <v>242</v>
      </c>
      <c r="D15" s="781"/>
      <c r="E15" s="781"/>
      <c r="F15" s="782"/>
      <c r="G15" s="399">
        <f>IF(OR(ｱ.燃え殻!D30&gt;0,ｱ.燃え殻!D30&lt;0),ｱ.燃え殻!D30,IF(G$19&gt;0,"0",0))</f>
        <v>0</v>
      </c>
      <c r="H15" s="399">
        <f>IF(OR(ｲ.汚泥!D30&gt;0,ｲ.汚泥!D30&lt;0),ｲ.汚泥!D30,IF(H$19&gt;0,"0",0))</f>
        <v>5172.3</v>
      </c>
      <c r="I15" s="399">
        <f>IF(OR(ｳ.廃油!D30&gt;0,ｳ.廃油!D30&lt;0),ｳ.廃油!D30,IF(I$19&gt;0,"0",0))</f>
        <v>1.7</v>
      </c>
      <c r="J15" s="399">
        <f>IF(OR(ｴ.廃酸!$D30&gt;0,ｴ.廃酸!$D30&lt;0),ｴ.廃酸!D30,IF(J$19&gt;0,"0",0))</f>
        <v>3.4</v>
      </c>
      <c r="K15" s="399">
        <f>IF(OR(ｵ.廃ｱﾙｶﾘ!$D30&gt;0,ｵ.廃ｱﾙｶﾘ!$D30&lt;0),ｵ.廃ｱﾙｶﾘ!D30,IF(K$19&gt;0,"0",0))</f>
        <v>104.1</v>
      </c>
      <c r="L15" s="399">
        <f>IF(OR(ｶ.廃ﾌﾟﾗ類!D30&gt;0,ｶ.廃ﾌﾟﾗ類!D30&lt;0),ｶ.廃ﾌﾟﾗ類!D30,IF(L$19&gt;0,"0",0))</f>
        <v>381.9</v>
      </c>
      <c r="M15" s="399">
        <f>IF(OR(ｷ.紙くず!D30&gt;0,ｷ.紙くず!D30&lt;0),ｷ.紙くず!D30,IF(M$19&gt;0,"0",0))</f>
        <v>7</v>
      </c>
      <c r="N15" s="399">
        <f>IF(OR(ｸ.木くず!D30&gt;0,ｸ.木くず!D30&lt;0),ｸ.木くず!D30,IF(N$19&gt;0,"0",0))</f>
        <v>464.3</v>
      </c>
      <c r="O15" s="399">
        <f>IF(OR(ｹ.繊維くず!D30&gt;0,ｹ.繊維くず!D30&lt;0),ｹ.繊維くず!D30,IF(O$19&gt;0,"0",0))</f>
        <v>3.2</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91.2</v>
      </c>
      <c r="T15" s="399">
        <f>IF(OR(ｾ.ｶﾞﾗｽ･ｺﾝｸﾘ･陶磁器くず!D30&gt;0,ｾ.ｶﾞﾗｽ･ｺﾝｸﾘ･陶磁器くず!D30&lt;0),ｾ.ｶﾞﾗｽ･ｺﾝｸﾘ･陶磁器くず!D30,IF(T$19&gt;0,"0",0))</f>
        <v>291.2</v>
      </c>
      <c r="U15" s="399">
        <f>IF(OR(ｿ.鉱さい!D30&gt;0,ｿ.鉱さい!D30&lt;0),ｿ.鉱さい!D30,IF(U$19&gt;0,"0",0))</f>
        <v>0</v>
      </c>
      <c r="V15" s="399">
        <f>IF(OR(ﾀ.がれき類!D30&gt;0,ﾀ.がれき類!D30&lt;0),ﾀ.がれき類!D30,IF(V$19&gt;0,"0",0))</f>
        <v>4354.8999999999996</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597.9</v>
      </c>
      <c r="AA15" s="401">
        <f t="shared" si="0"/>
        <v>11473.099999999999</v>
      </c>
    </row>
    <row r="16" spans="2:27" ht="24" customHeight="1" x14ac:dyDescent="0.15">
      <c r="B16" s="184" t="s">
        <v>245</v>
      </c>
      <c r="C16" s="781" t="s">
        <v>243</v>
      </c>
      <c r="D16" s="781"/>
      <c r="E16" s="781"/>
      <c r="F16" s="782"/>
      <c r="G16" s="399">
        <f>IF(OR(ｱ.燃え殻!D31&gt;0,ｱ.燃え殻!D31&lt;0),ｱ.燃え殻!D31,IF(G$19&gt;0,"0",0))</f>
        <v>0</v>
      </c>
      <c r="H16" s="399">
        <f>IF(OR(ｲ.汚泥!D31&gt;0,ｲ.汚泥!D31&lt;0),ｲ.汚泥!D31,IF(H$19&gt;0,"0",0))</f>
        <v>5172.3</v>
      </c>
      <c r="I16" s="399">
        <f>IF(OR(ｳ.廃油!D31&gt;0,ｳ.廃油!D31&lt;0),ｳ.廃油!D31,IF(I$19&gt;0,"0",0))</f>
        <v>1.7</v>
      </c>
      <c r="J16" s="399">
        <f>IF(OR(ｴ.廃酸!$D31&gt;0,ｴ.廃酸!$D31&lt;0),ｴ.廃酸!D31,IF(J$19&gt;0,"0",0))</f>
        <v>3.4</v>
      </c>
      <c r="K16" s="399">
        <f>IF(OR(ｵ.廃ｱﾙｶﾘ!$D31&gt;0,ｵ.廃ｱﾙｶﾘ!$D31&lt;0),ｵ.廃ｱﾙｶﾘ!D31,IF(K$19&gt;0,"0",0))</f>
        <v>104.1</v>
      </c>
      <c r="L16" s="399">
        <f>IF(OR(ｶ.廃ﾌﾟﾗ類!D31&gt;0,ｶ.廃ﾌﾟﾗ類!D31&lt;0),ｶ.廃ﾌﾟﾗ類!D31,IF(L$19&gt;0,"0",0))</f>
        <v>381.9</v>
      </c>
      <c r="M16" s="399">
        <f>IF(OR(ｷ.紙くず!D31&gt;0,ｷ.紙くず!D31&lt;0),ｷ.紙くず!D31,IF(M$19&gt;0,"0",0))</f>
        <v>7</v>
      </c>
      <c r="N16" s="399">
        <f>IF(OR(ｸ.木くず!D31&gt;0,ｸ.木くず!D31&lt;0),ｸ.木くず!D31,IF(N$19&gt;0,"0",0))</f>
        <v>464.3</v>
      </c>
      <c r="O16" s="399">
        <f>IF(OR(ｹ.繊維くず!D31&gt;0,ｹ.繊維くず!D31&lt;0),ｹ.繊維くず!D31,IF(O$19&gt;0,"0",0))</f>
        <v>3.2</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91.2</v>
      </c>
      <c r="T16" s="399">
        <f>IF(OR(ｾ.ｶﾞﾗｽ･ｺﾝｸﾘ･陶磁器くず!D31&gt;0,ｾ.ｶﾞﾗｽ･ｺﾝｸﾘ･陶磁器くず!D31&lt;0),ｾ.ｶﾞﾗｽ･ｺﾝｸﾘ･陶磁器くず!D31,IF(T$19&gt;0,"0",0))</f>
        <v>291.2</v>
      </c>
      <c r="U16" s="399">
        <f>IF(OR(ｿ.鉱さい!D31&gt;0,ｿ.鉱さい!D31&lt;0),ｿ.鉱さい!D31,IF(U$19&gt;0,"0",0))</f>
        <v>0</v>
      </c>
      <c r="V16" s="399">
        <f>IF(OR(ﾀ.がれき類!D31&gt;0,ﾀ.がれき類!D31&lt;0),ﾀ.がれき類!D31,IF(V$19&gt;0,"0",0))</f>
        <v>4354.8999999999996</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597.9</v>
      </c>
      <c r="AA16" s="401">
        <f t="shared" si="0"/>
        <v>11473.099999999999</v>
      </c>
    </row>
    <row r="17" spans="2:27" ht="24" customHeight="1" x14ac:dyDescent="0.15">
      <c r="B17" s="184"/>
      <c r="C17" s="781" t="s">
        <v>428</v>
      </c>
      <c r="D17" s="781"/>
      <c r="E17" s="781"/>
      <c r="F17" s="782"/>
      <c r="G17" s="399">
        <f>IF(OR(ｱ.燃え殻!D32&gt;0,ｱ.燃え殻!D32&lt;0),ｱ.燃え殻!D32,IF(G$19&gt;0,"0",0))</f>
        <v>0</v>
      </c>
      <c r="H17" s="399" t="str">
        <f>IF(OR(ｲ.汚泥!D32&gt;0,ｲ.汚泥!D32&lt;0),ｲ.汚泥!D32,IF(H$19&gt;0,"0",0))</f>
        <v>0</v>
      </c>
      <c r="I17" s="399" t="str">
        <f>IF(OR(ｳ.廃油!D32&gt;0,ｳ.廃油!D32&lt;0),ｳ.廃油!D32,IF(I$19&gt;0,"0",0))</f>
        <v>0</v>
      </c>
      <c r="J17" s="399">
        <f>IF(OR(ｴ.廃酸!$D32&gt;0,ｴ.廃酸!$D32&lt;0),ｴ.廃酸!D32,IF(J$19&gt;0,"0",0))</f>
        <v>0</v>
      </c>
      <c r="K17" s="399" t="str">
        <f>IF(OR(ｵ.廃ｱﾙｶﾘ!$D32&gt;0,ｵ.廃ｱﾙｶﾘ!$D32&lt;0),ｵ.廃ｱﾙｶﾘ!D32,IF(K$19&gt;0,"0",0))</f>
        <v>0</v>
      </c>
      <c r="L17" s="399" t="str">
        <f>IF(OR(ｶ.廃ﾌﾟﾗ類!D32&gt;0,ｶ.廃ﾌﾟﾗ類!D32&lt;0),ｶ.廃ﾌﾟﾗ類!D32,IF(L$19&gt;0,"0",0))</f>
        <v>0</v>
      </c>
      <c r="M17" s="399" t="str">
        <f>IF(OR(ｷ.紙くず!D32&gt;0,ｷ.紙くず!D32&lt;0),ｷ.紙くず!D32,IF(M$19&gt;0,"0",0))</f>
        <v>0</v>
      </c>
      <c r="N17" s="399" t="str">
        <f>IF(OR(ｸ.木くず!D32&gt;0,ｸ.木くず!D32&lt;0),ｸ.木くず!D32,IF(N$19&gt;0,"0",0))</f>
        <v>0</v>
      </c>
      <c r="O17" s="399" t="str">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77" t="s">
        <v>388</v>
      </c>
      <c r="E18" s="777"/>
      <c r="F18" s="778"/>
      <c r="G18" s="402">
        <f>IF(OR(ｱ.燃え殻!D33&gt;0,ｱ.燃え殻!D33&lt;0),ｱ.燃え殻!D33,IF(G$19&gt;0,"0",0))</f>
        <v>0</v>
      </c>
      <c r="H18" s="402" t="str">
        <f>IF(OR(ｲ.汚泥!D33&gt;0,ｲ.汚泥!D33&lt;0),ｲ.汚泥!D33,IF(H$19&gt;0,"0",0))</f>
        <v>0</v>
      </c>
      <c r="I18" s="402" t="str">
        <f>IF(OR(ｳ.廃油!D33&gt;0,ｳ.廃油!D33&lt;0),ｳ.廃油!D33,IF(I$19&gt;0,"0",0))</f>
        <v>0</v>
      </c>
      <c r="J18" s="402">
        <f>IF(OR(ｴ.廃酸!$D33&gt;0,ｴ.廃酸!$D33&lt;0),ｴ.廃酸!D33,IF(J$19&gt;0,"0",0))</f>
        <v>0</v>
      </c>
      <c r="K18" s="402" t="str">
        <f>IF(OR(ｵ.廃ｱﾙｶﾘ!$D33&gt;0,ｵ.廃ｱﾙｶﾘ!$D33&lt;0),ｵ.廃ｱﾙｶﾘ!D33,IF(K$19&gt;0,"0",0))</f>
        <v>0</v>
      </c>
      <c r="L18" s="402" t="str">
        <f>IF(OR(ｶ.廃ﾌﾟﾗ類!D33&gt;0,ｶ.廃ﾌﾟﾗ類!D33&lt;0),ｶ.廃ﾌﾟﾗ類!D33,IF(L$19&gt;0,"0",0))</f>
        <v>0</v>
      </c>
      <c r="M18" s="402" t="str">
        <f>IF(OR(ｷ.紙くず!D33&gt;0,ｷ.紙くず!D33&lt;0),ｷ.紙くず!D33,IF(M$19&gt;0,"0",0))</f>
        <v>0</v>
      </c>
      <c r="N18" s="402" t="str">
        <f>IF(OR(ｸ.木くず!D33&gt;0,ｸ.木くず!D33&lt;0),ｸ.木くず!D33,IF(N$19&gt;0,"0",0))</f>
        <v>0</v>
      </c>
      <c r="O18" s="402" t="str">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7" t="s">
        <v>335</v>
      </c>
      <c r="E19" s="767"/>
      <c r="F19" s="768"/>
      <c r="G19" s="405">
        <f t="shared" ref="G19:Z19" si="1">+G37+G25+G23+G22+G21-G20</f>
        <v>0</v>
      </c>
      <c r="H19" s="405">
        <f t="shared" si="1"/>
        <v>1185.5</v>
      </c>
      <c r="I19" s="405">
        <f t="shared" si="1"/>
        <v>0.2</v>
      </c>
      <c r="J19" s="405">
        <f t="shared" si="1"/>
        <v>0</v>
      </c>
      <c r="K19" s="405">
        <f t="shared" si="1"/>
        <v>106.5</v>
      </c>
      <c r="L19" s="405">
        <f t="shared" si="1"/>
        <v>721.8</v>
      </c>
      <c r="M19" s="405">
        <f t="shared" si="1"/>
        <v>5.4</v>
      </c>
      <c r="N19" s="405">
        <f t="shared" si="1"/>
        <v>749.4</v>
      </c>
      <c r="O19" s="405">
        <f t="shared" si="1"/>
        <v>1</v>
      </c>
      <c r="P19" s="405">
        <f t="shared" si="1"/>
        <v>0</v>
      </c>
      <c r="Q19" s="405">
        <f t="shared" si="1"/>
        <v>0</v>
      </c>
      <c r="R19" s="405">
        <f t="shared" si="1"/>
        <v>0</v>
      </c>
      <c r="S19" s="405">
        <f t="shared" si="1"/>
        <v>91</v>
      </c>
      <c r="T19" s="405">
        <f t="shared" si="1"/>
        <v>738.6</v>
      </c>
      <c r="U19" s="405">
        <f t="shared" si="1"/>
        <v>0</v>
      </c>
      <c r="V19" s="405">
        <f t="shared" si="1"/>
        <v>10252.6</v>
      </c>
      <c r="W19" s="405">
        <f t="shared" si="1"/>
        <v>0</v>
      </c>
      <c r="X19" s="405">
        <f t="shared" si="1"/>
        <v>0</v>
      </c>
      <c r="Y19" s="405">
        <f t="shared" si="1"/>
        <v>0</v>
      </c>
      <c r="Z19" s="406">
        <f t="shared" si="1"/>
        <v>1178.6000000000001</v>
      </c>
      <c r="AA19" s="407">
        <f t="shared" ref="AA19:AA25" si="2">SUM(G19:Z19)</f>
        <v>15030.6</v>
      </c>
    </row>
    <row r="20" spans="2:27" ht="24" customHeight="1" thickBot="1" x14ac:dyDescent="0.2">
      <c r="B20" s="182"/>
      <c r="C20" s="235" t="s">
        <v>233</v>
      </c>
      <c r="D20" s="769" t="s">
        <v>234</v>
      </c>
      <c r="E20" s="769"/>
      <c r="F20" s="770"/>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1" t="s">
        <v>284</v>
      </c>
      <c r="F21" s="772"/>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63" t="s">
        <v>285</v>
      </c>
      <c r="F22" s="764"/>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3" t="s">
        <v>286</v>
      </c>
      <c r="F23" s="774"/>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5" t="s">
        <v>271</v>
      </c>
      <c r="F25" s="776"/>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5" t="s">
        <v>174</v>
      </c>
      <c r="D26" s="470" t="s">
        <v>21</v>
      </c>
      <c r="E26" s="761" t="s">
        <v>288</v>
      </c>
      <c r="F26" s="762"/>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5"/>
      <c r="D27" s="187" t="s">
        <v>25</v>
      </c>
      <c r="E27" s="761" t="s">
        <v>289</v>
      </c>
      <c r="F27" s="762"/>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6"/>
      <c r="D28" s="75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6"/>
      <c r="D29" s="75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6"/>
      <c r="D30" s="75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6"/>
      <c r="D31" s="136" t="s">
        <v>178</v>
      </c>
      <c r="E31" s="761" t="s">
        <v>293</v>
      </c>
      <c r="F31" s="762"/>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52" t="s">
        <v>173</v>
      </c>
      <c r="D37" s="136" t="s">
        <v>179</v>
      </c>
      <c r="E37" s="759" t="s">
        <v>236</v>
      </c>
      <c r="F37" s="760"/>
      <c r="G37" s="441">
        <f t="shared" ref="G37:Z37" si="8">+G38+G42</f>
        <v>0</v>
      </c>
      <c r="H37" s="441">
        <f t="shared" si="8"/>
        <v>1185.5</v>
      </c>
      <c r="I37" s="441">
        <f t="shared" si="8"/>
        <v>0.2</v>
      </c>
      <c r="J37" s="441">
        <f t="shared" si="8"/>
        <v>0</v>
      </c>
      <c r="K37" s="441">
        <f t="shared" si="8"/>
        <v>106.5</v>
      </c>
      <c r="L37" s="441">
        <f t="shared" si="8"/>
        <v>721.8</v>
      </c>
      <c r="M37" s="441">
        <f t="shared" si="8"/>
        <v>5.4</v>
      </c>
      <c r="N37" s="441">
        <f t="shared" si="8"/>
        <v>749.4</v>
      </c>
      <c r="O37" s="441">
        <f t="shared" si="8"/>
        <v>1</v>
      </c>
      <c r="P37" s="441">
        <f t="shared" si="8"/>
        <v>0</v>
      </c>
      <c r="Q37" s="441">
        <f t="shared" si="8"/>
        <v>0</v>
      </c>
      <c r="R37" s="441">
        <f t="shared" si="8"/>
        <v>0</v>
      </c>
      <c r="S37" s="441">
        <f t="shared" si="8"/>
        <v>91</v>
      </c>
      <c r="T37" s="441">
        <f t="shared" si="8"/>
        <v>738.6</v>
      </c>
      <c r="U37" s="441">
        <f t="shared" si="8"/>
        <v>0</v>
      </c>
      <c r="V37" s="441">
        <f t="shared" si="8"/>
        <v>10252.6</v>
      </c>
      <c r="W37" s="441">
        <f t="shared" si="8"/>
        <v>0</v>
      </c>
      <c r="X37" s="441">
        <f t="shared" si="8"/>
        <v>0</v>
      </c>
      <c r="Y37" s="441">
        <f t="shared" si="8"/>
        <v>0</v>
      </c>
      <c r="Z37" s="442">
        <f t="shared" si="8"/>
        <v>1178.6000000000001</v>
      </c>
      <c r="AA37" s="443">
        <f t="shared" si="4"/>
        <v>15030.6</v>
      </c>
    </row>
    <row r="38" spans="2:27" ht="24" customHeight="1" x14ac:dyDescent="0.15">
      <c r="B38" s="182"/>
      <c r="C38" s="752"/>
      <c r="D38" s="225"/>
      <c r="E38" s="223" t="s">
        <v>262</v>
      </c>
      <c r="F38" s="469"/>
      <c r="G38" s="432">
        <f t="shared" ref="G38:Z38" si="9">SUM(G39:G41)</f>
        <v>0</v>
      </c>
      <c r="H38" s="432">
        <f t="shared" si="9"/>
        <v>1185.5</v>
      </c>
      <c r="I38" s="432">
        <f t="shared" si="9"/>
        <v>0.2</v>
      </c>
      <c r="J38" s="432">
        <f t="shared" si="9"/>
        <v>0</v>
      </c>
      <c r="K38" s="432">
        <f t="shared" si="9"/>
        <v>106.5</v>
      </c>
      <c r="L38" s="432">
        <f t="shared" si="9"/>
        <v>721.8</v>
      </c>
      <c r="M38" s="432">
        <f t="shared" si="9"/>
        <v>5.4</v>
      </c>
      <c r="N38" s="432">
        <f t="shared" si="9"/>
        <v>749.4</v>
      </c>
      <c r="O38" s="432">
        <f t="shared" si="9"/>
        <v>1</v>
      </c>
      <c r="P38" s="432">
        <f t="shared" si="9"/>
        <v>0</v>
      </c>
      <c r="Q38" s="432">
        <f t="shared" si="9"/>
        <v>0</v>
      </c>
      <c r="R38" s="432">
        <f t="shared" si="9"/>
        <v>0</v>
      </c>
      <c r="S38" s="432">
        <f t="shared" si="9"/>
        <v>91</v>
      </c>
      <c r="T38" s="432">
        <f t="shared" si="9"/>
        <v>738.6</v>
      </c>
      <c r="U38" s="432">
        <f t="shared" si="9"/>
        <v>0</v>
      </c>
      <c r="V38" s="432">
        <f t="shared" si="9"/>
        <v>10252.6</v>
      </c>
      <c r="W38" s="432">
        <f t="shared" si="9"/>
        <v>0</v>
      </c>
      <c r="X38" s="432">
        <f t="shared" si="9"/>
        <v>0</v>
      </c>
      <c r="Y38" s="432">
        <f t="shared" si="9"/>
        <v>0</v>
      </c>
      <c r="Z38" s="433">
        <f t="shared" si="9"/>
        <v>1178.6000000000001</v>
      </c>
      <c r="AA38" s="434">
        <f t="shared" si="4"/>
        <v>15030.6</v>
      </c>
    </row>
    <row r="39" spans="2:27" ht="24" customHeight="1" x14ac:dyDescent="0.15">
      <c r="B39" s="182"/>
      <c r="C39" s="752"/>
      <c r="D39" s="226"/>
      <c r="E39" s="221"/>
      <c r="F39" s="219" t="s">
        <v>235</v>
      </c>
      <c r="G39" s="435">
        <f>+ｱ.燃え殻!$AA$28</f>
        <v>0</v>
      </c>
      <c r="H39" s="435">
        <f>+ｲ.汚泥!$AA$28</f>
        <v>1185.5</v>
      </c>
      <c r="I39" s="435">
        <f>+ｳ.廃油!$AA$28</f>
        <v>0.2</v>
      </c>
      <c r="J39" s="435">
        <f>+ｴ.廃酸!$AA$28</f>
        <v>0</v>
      </c>
      <c r="K39" s="435">
        <f>+ｵ.廃ｱﾙｶﾘ!$AA$28</f>
        <v>106.5</v>
      </c>
      <c r="L39" s="435">
        <f>+ｶ.廃ﾌﾟﾗ類!$AA$28</f>
        <v>721.8</v>
      </c>
      <c r="M39" s="435">
        <f>+ｷ.紙くず!$AA$28</f>
        <v>5.4</v>
      </c>
      <c r="N39" s="435">
        <f>+ｸ.木くず!$AA$28</f>
        <v>749.4</v>
      </c>
      <c r="O39" s="435">
        <f>+ｹ.繊維くず!$AA$28</f>
        <v>1</v>
      </c>
      <c r="P39" s="435">
        <f>+ｺ.動植物性残さ!$AA$28</f>
        <v>0</v>
      </c>
      <c r="Q39" s="435">
        <f>+ｻ.動物系固形不要物!$AA$28</f>
        <v>0</v>
      </c>
      <c r="R39" s="435">
        <f>+ｼ.ｺﾞﾑくず!$AA$28</f>
        <v>0</v>
      </c>
      <c r="S39" s="435">
        <f>+ｽ.金属くず!$AA$28</f>
        <v>91</v>
      </c>
      <c r="T39" s="435">
        <f>+ｾ.ｶﾞﾗｽ･ｺﾝｸﾘ･陶磁器くず!$AA$28</f>
        <v>738.6</v>
      </c>
      <c r="U39" s="435">
        <f>+ｿ.鉱さい!$AA$28</f>
        <v>0</v>
      </c>
      <c r="V39" s="435">
        <f>+ﾀ.がれき類!$AA$28</f>
        <v>10252.6</v>
      </c>
      <c r="W39" s="435">
        <f>+ﾁ.動物のふん尿!$AA$28</f>
        <v>0</v>
      </c>
      <c r="X39" s="435">
        <f>+ﾂ.動物の死体!$AA$28</f>
        <v>0</v>
      </c>
      <c r="Y39" s="435">
        <f>+ﾃ.ばいじん!$AA$28</f>
        <v>0</v>
      </c>
      <c r="Z39" s="436">
        <f>+ﾄ.混合廃棄物その他!$AA$28</f>
        <v>1178.6000000000001</v>
      </c>
      <c r="AA39" s="437">
        <f t="shared" si="4"/>
        <v>15030.6</v>
      </c>
    </row>
    <row r="40" spans="2:27" ht="24" customHeight="1" x14ac:dyDescent="0.15">
      <c r="B40" s="182"/>
      <c r="C40" s="75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5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5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57" t="s">
        <v>294</v>
      </c>
      <c r="E43" s="757"/>
      <c r="F43" s="758"/>
      <c r="G43" s="444">
        <f>+ｱ.燃え殻!$AL$27</f>
        <v>0</v>
      </c>
      <c r="H43" s="444">
        <f>+ｲ.汚泥!$AL$27</f>
        <v>1185.5</v>
      </c>
      <c r="I43" s="444">
        <f>+ｳ.廃油!$AL$27</f>
        <v>0.2</v>
      </c>
      <c r="J43" s="444">
        <f>+ｴ.廃酸!$AL$27</f>
        <v>0</v>
      </c>
      <c r="K43" s="444">
        <f>+ｵ.廃ｱﾙｶﾘ!$AL$27</f>
        <v>106.5</v>
      </c>
      <c r="L43" s="444">
        <f>+ｶ.廃ﾌﾟﾗ類!$AL$27</f>
        <v>721.8</v>
      </c>
      <c r="M43" s="444">
        <f>+ｷ.紙くず!$AL$27</f>
        <v>5.4</v>
      </c>
      <c r="N43" s="444">
        <f>+ｸ.木くず!$AL$27</f>
        <v>749.4</v>
      </c>
      <c r="O43" s="444">
        <f>+ｹ.繊維くず!$AL$27</f>
        <v>1</v>
      </c>
      <c r="P43" s="444">
        <f>+ｺ.動植物性残さ!$AL$27</f>
        <v>0</v>
      </c>
      <c r="Q43" s="444">
        <f>+ｻ.動物系固形不要物!$AL$27</f>
        <v>0</v>
      </c>
      <c r="R43" s="444">
        <f>+ｼ.ｺﾞﾑくず!$AL$27</f>
        <v>0</v>
      </c>
      <c r="S43" s="444">
        <f>+ｽ.金属くず!$AL$27</f>
        <v>91</v>
      </c>
      <c r="T43" s="444">
        <f>+ｾ.ｶﾞﾗｽ･ｺﾝｸﾘ･陶磁器くず!$AL$27</f>
        <v>738.6</v>
      </c>
      <c r="U43" s="444">
        <f>+ｿ.鉱さい!$AL$27</f>
        <v>0</v>
      </c>
      <c r="V43" s="444">
        <f>+ﾀ.がれき類!$AL$27</f>
        <v>10252.6</v>
      </c>
      <c r="W43" s="444">
        <f>+ﾁ.動物のふん尿!$AL$27</f>
        <v>0</v>
      </c>
      <c r="X43" s="444">
        <f>+ﾂ.動物の死体!$AL$27</f>
        <v>0</v>
      </c>
      <c r="Y43" s="444">
        <f>+ﾃ.ばいじん!$AL$27</f>
        <v>0</v>
      </c>
      <c r="Z43" s="445">
        <f>+ﾄ.混合廃棄物その他!$AL$27</f>
        <v>1178.5999999999999</v>
      </c>
      <c r="AA43" s="446">
        <f t="shared" si="4"/>
        <v>15030.6</v>
      </c>
    </row>
    <row r="44" spans="2:27" ht="24" customHeight="1" x14ac:dyDescent="0.15">
      <c r="B44" s="182"/>
      <c r="C44" s="189"/>
      <c r="D44" s="187" t="s">
        <v>188</v>
      </c>
      <c r="E44" s="761" t="s">
        <v>238</v>
      </c>
      <c r="F44" s="762"/>
      <c r="G44" s="447">
        <f>+ｱ.燃え殻!$AL$30</f>
        <v>0</v>
      </c>
      <c r="H44" s="447">
        <f>+ｲ.汚泥!$AL$30</f>
        <v>1185.5</v>
      </c>
      <c r="I44" s="447">
        <f>+ｳ.廃油!$AL$30</f>
        <v>0.2</v>
      </c>
      <c r="J44" s="447">
        <f>+ｴ.廃酸!$AL$30</f>
        <v>0</v>
      </c>
      <c r="K44" s="447">
        <f>+ｵ.廃ｱﾙｶﾘ!$AL$30</f>
        <v>106.5</v>
      </c>
      <c r="L44" s="447">
        <f>+ｶ.廃ﾌﾟﾗ類!$AL$30</f>
        <v>721.8</v>
      </c>
      <c r="M44" s="447">
        <f>+ｷ.紙くず!$AL$30</f>
        <v>5.4</v>
      </c>
      <c r="N44" s="447">
        <f>+ｸ.木くず!$AL$30</f>
        <v>749.4</v>
      </c>
      <c r="O44" s="447">
        <f>+ｹ.繊維くず!$AL$30</f>
        <v>1</v>
      </c>
      <c r="P44" s="447">
        <f>+ｺ.動植物性残さ!$AL$30</f>
        <v>0</v>
      </c>
      <c r="Q44" s="447">
        <f>+ｻ.動物系固形不要物!$AL$30</f>
        <v>0</v>
      </c>
      <c r="R44" s="447">
        <f>+ｼ.ｺﾞﾑくず!$AL$30</f>
        <v>0</v>
      </c>
      <c r="S44" s="447">
        <f>+ｽ.金属くず!$AL$30</f>
        <v>91</v>
      </c>
      <c r="T44" s="447">
        <f>+ｾ.ｶﾞﾗｽ･ｺﾝｸﾘ･陶磁器くず!$AL$30</f>
        <v>738.6</v>
      </c>
      <c r="U44" s="447">
        <f>+ｿ.鉱さい!$AL$30</f>
        <v>0</v>
      </c>
      <c r="V44" s="447">
        <f>+ﾀ.がれき類!$AL$30</f>
        <v>10252.6</v>
      </c>
      <c r="W44" s="447">
        <f>+ﾁ.動物のふん尿!$AL$30</f>
        <v>0</v>
      </c>
      <c r="X44" s="447">
        <f>+ﾂ.動物の死体!$AL$30</f>
        <v>0</v>
      </c>
      <c r="Y44" s="447">
        <f>+ﾃ.ばいじん!$AL$30</f>
        <v>0</v>
      </c>
      <c r="Z44" s="448">
        <f>+ﾄ.混合廃棄物その他!$AL$30</f>
        <v>1178.6000000000001</v>
      </c>
      <c r="AA44" s="449">
        <f t="shared" si="4"/>
        <v>15030.6</v>
      </c>
    </row>
    <row r="45" spans="2:27" ht="24" customHeight="1" x14ac:dyDescent="0.15">
      <c r="B45" s="182"/>
      <c r="C45" s="189"/>
      <c r="D45" s="467" t="s">
        <v>190</v>
      </c>
      <c r="E45" s="763" t="s">
        <v>239</v>
      </c>
      <c r="F45" s="764"/>
      <c r="G45" s="450">
        <f>+ｱ.燃え殻!$AS$24</f>
        <v>0</v>
      </c>
      <c r="H45" s="450">
        <f>+ｲ.汚泥!$AS$24</f>
        <v>1185.5</v>
      </c>
      <c r="I45" s="450">
        <f>+ｳ.廃油!$AS$24</f>
        <v>0.2</v>
      </c>
      <c r="J45" s="450">
        <f>+ｴ.廃酸!$AS$24</f>
        <v>0</v>
      </c>
      <c r="K45" s="450">
        <f>+ｵ.廃ｱﾙｶﾘ!$AS$24</f>
        <v>106.5</v>
      </c>
      <c r="L45" s="450">
        <f>+ｶ.廃ﾌﾟﾗ類!$AS$24</f>
        <v>721.8</v>
      </c>
      <c r="M45" s="450">
        <f>+ｷ.紙くず!$AS$24</f>
        <v>5.4</v>
      </c>
      <c r="N45" s="450">
        <f>+ｸ.木くず!$AS$24</f>
        <v>749.4</v>
      </c>
      <c r="O45" s="450">
        <f>+ｹ.繊維くず!$AS$24</f>
        <v>1</v>
      </c>
      <c r="P45" s="450">
        <f>+ｺ.動植物性残さ!$AS$24</f>
        <v>0</v>
      </c>
      <c r="Q45" s="450">
        <f>+ｻ.動物系固形不要物!$AS$24</f>
        <v>0</v>
      </c>
      <c r="R45" s="450">
        <f>+ｼ.ｺﾞﾑくず!$AS$24</f>
        <v>0</v>
      </c>
      <c r="S45" s="450">
        <f>+ｽ.金属くず!$AS$24</f>
        <v>91</v>
      </c>
      <c r="T45" s="450">
        <f>+ｾ.ｶﾞﾗｽ･ｺﾝｸﾘ･陶磁器くず!$AS$24</f>
        <v>738.6</v>
      </c>
      <c r="U45" s="450">
        <f>+ｿ.鉱さい!$AS$24</f>
        <v>0</v>
      </c>
      <c r="V45" s="450">
        <f>+ﾀ.がれき類!$AS$24</f>
        <v>10252.6</v>
      </c>
      <c r="W45" s="450">
        <f>+ﾁ.動物のふん尿!$AS$24</f>
        <v>0</v>
      </c>
      <c r="X45" s="450">
        <f>+ﾂ.動物の死体!$AS$24</f>
        <v>0</v>
      </c>
      <c r="Y45" s="450">
        <f>+ﾃ.ばいじん!$AS$24</f>
        <v>0</v>
      </c>
      <c r="Z45" s="451">
        <f>+ﾄ.混合廃棄物その他!$AS$24</f>
        <v>1178.5999999999999</v>
      </c>
      <c r="AA45" s="452">
        <f t="shared" si="4"/>
        <v>15030.6</v>
      </c>
    </row>
    <row r="46" spans="2:27" ht="24" customHeight="1" x14ac:dyDescent="0.15">
      <c r="B46" s="182"/>
      <c r="C46" s="189"/>
      <c r="D46" s="463" t="s">
        <v>192</v>
      </c>
      <c r="E46" s="748" t="s">
        <v>432</v>
      </c>
      <c r="F46" s="749"/>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50" t="s">
        <v>433</v>
      </c>
      <c r="F47" s="75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6357.8</v>
      </c>
      <c r="I55" s="506">
        <f t="shared" si="10"/>
        <v>1.9</v>
      </c>
      <c r="J55" s="506">
        <f t="shared" si="10"/>
        <v>3.4</v>
      </c>
      <c r="K55" s="506">
        <f t="shared" si="10"/>
        <v>210.6</v>
      </c>
      <c r="L55" s="506">
        <f t="shared" si="10"/>
        <v>1103.6999999999998</v>
      </c>
      <c r="M55" s="506">
        <f t="shared" si="10"/>
        <v>12.4</v>
      </c>
      <c r="N55" s="506">
        <f t="shared" si="10"/>
        <v>1213.7</v>
      </c>
      <c r="O55" s="506">
        <f t="shared" si="10"/>
        <v>4.2</v>
      </c>
      <c r="P55" s="506">
        <f t="shared" si="10"/>
        <v>0</v>
      </c>
      <c r="Q55" s="506">
        <f t="shared" si="10"/>
        <v>0</v>
      </c>
      <c r="R55" s="506">
        <f t="shared" si="10"/>
        <v>0</v>
      </c>
      <c r="S55" s="506">
        <f t="shared" si="10"/>
        <v>182.2</v>
      </c>
      <c r="T55" s="506">
        <f t="shared" si="10"/>
        <v>1029.8</v>
      </c>
      <c r="U55" s="506">
        <f t="shared" si="10"/>
        <v>0</v>
      </c>
      <c r="V55" s="506">
        <f t="shared" si="10"/>
        <v>14607.5</v>
      </c>
      <c r="W55" s="506">
        <f t="shared" si="10"/>
        <v>0</v>
      </c>
      <c r="X55" s="506">
        <f t="shared" si="10"/>
        <v>0</v>
      </c>
      <c r="Y55" s="506">
        <f t="shared" si="10"/>
        <v>0</v>
      </c>
      <c r="Z55" s="506">
        <f t="shared" si="10"/>
        <v>1776.5</v>
      </c>
      <c r="AA55" s="507">
        <f>+AA9+AA19+AA20</f>
        <v>26503.699999999997</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E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f>+表紙!L34</f>
        <v>45471</v>
      </c>
      <c r="M11" s="818"/>
      <c r="N11" s="818"/>
      <c r="O11" s="819"/>
    </row>
    <row r="12" spans="1:16" ht="13.1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東京都江東区新砂1-1-1</v>
      </c>
      <c r="K16" s="806"/>
      <c r="L16" s="807"/>
      <c r="M16" s="807"/>
      <c r="N16" s="807"/>
      <c r="O16" s="808"/>
    </row>
    <row r="17" spans="1:48" ht="26.25" customHeight="1" x14ac:dyDescent="0.15">
      <c r="C17" s="249"/>
      <c r="D17" s="250"/>
      <c r="E17" s="250"/>
      <c r="F17" s="250"/>
      <c r="G17" s="250"/>
      <c r="H17" s="254" t="s">
        <v>7</v>
      </c>
      <c r="I17" s="254"/>
      <c r="J17" s="806" t="str">
        <f>+表紙!J40</f>
        <v>株式会社竹中工務店　東京本店
安全環境部長　松岡　香世子</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03-6810-5114</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株式会社竹中工務店　東京本店</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2192</v>
      </c>
      <c r="N25" s="859"/>
      <c r="O25" s="860"/>
    </row>
    <row r="26" spans="1:48" ht="18" customHeight="1" x14ac:dyDescent="0.15">
      <c r="C26" s="839" t="s">
        <v>11</v>
      </c>
      <c r="D26" s="840"/>
      <c r="E26" s="841"/>
      <c r="F26" s="833" t="str">
        <f>+表紙!F49</f>
        <v>東京都江東区新砂1-1-1</v>
      </c>
      <c r="G26" s="834"/>
      <c r="H26" s="834"/>
      <c r="I26" s="834"/>
      <c r="J26" s="834"/>
      <c r="K26" s="834"/>
      <c r="L26" s="139" t="s">
        <v>172</v>
      </c>
      <c r="M26" s="259"/>
      <c r="N26" s="837" t="str">
        <f>IF(+表紙!N49="","",+表紙!N49)</f>
        <v>03-6810-5114</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Ｄ－建設業</v>
      </c>
      <c r="G29" s="862"/>
      <c r="H29" s="862"/>
      <c r="I29" s="862"/>
      <c r="J29" s="370" t="s">
        <v>47</v>
      </c>
      <c r="K29" s="370"/>
      <c r="L29" s="863" t="str">
        <f>+表紙!L52</f>
        <v>総合建設業</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3" t="s">
        <v>366</v>
      </c>
      <c r="G30" s="794"/>
      <c r="H30" s="795"/>
      <c r="I30" s="793" t="s">
        <v>367</v>
      </c>
      <c r="J30" s="797"/>
      <c r="K30" s="864"/>
      <c r="L30" s="798">
        <f>+表紙!L53</f>
        <v>0</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3" t="s">
        <v>369</v>
      </c>
      <c r="G31" s="794"/>
      <c r="H31" s="795"/>
      <c r="I31" s="796" t="s">
        <v>370</v>
      </c>
      <c r="J31" s="797"/>
      <c r="K31" s="797"/>
      <c r="L31" s="798">
        <f>+表紙!L54</f>
        <v>396300</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t="str">
        <f>+表紙!F59</f>
        <v>2497人</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11473.099999999999</v>
      </c>
      <c r="I40" s="293" t="s">
        <v>4</v>
      </c>
      <c r="J40" s="542" t="s">
        <v>324</v>
      </c>
      <c r="K40" s="543"/>
      <c r="L40" s="544"/>
      <c r="M40" s="865">
        <f>+表紙!M63</f>
        <v>11473.099999999999</v>
      </c>
      <c r="N40" s="866">
        <f>+表紙!N63</f>
        <v>0</v>
      </c>
      <c r="O40" s="497" t="s">
        <v>4</v>
      </c>
    </row>
    <row r="41" spans="1:48" ht="24.75" customHeight="1" x14ac:dyDescent="0.15">
      <c r="C41" s="871"/>
      <c r="D41" s="539" t="s">
        <v>301</v>
      </c>
      <c r="E41" s="540"/>
      <c r="F41" s="540"/>
      <c r="G41" s="541"/>
      <c r="H41" s="298" t="str">
        <f>+表紙!H64</f>
        <v>0</v>
      </c>
      <c r="I41" s="293" t="s">
        <v>4</v>
      </c>
      <c r="J41" s="542" t="s">
        <v>305</v>
      </c>
      <c r="K41" s="543"/>
      <c r="L41" s="544"/>
      <c r="M41" s="865">
        <f>+表紙!M64</f>
        <v>11473.099999999999</v>
      </c>
      <c r="N41" s="866">
        <f>+表紙!N64</f>
        <v>0</v>
      </c>
      <c r="O41" s="37" t="s">
        <v>4</v>
      </c>
    </row>
    <row r="42" spans="1:48" ht="24.75" customHeight="1" x14ac:dyDescent="0.15">
      <c r="C42" s="871"/>
      <c r="D42" s="539" t="s">
        <v>302</v>
      </c>
      <c r="E42" s="540"/>
      <c r="F42" s="540"/>
      <c r="G42" s="541"/>
      <c r="H42" s="298" t="str">
        <f>+表紙!H65</f>
        <v>0</v>
      </c>
      <c r="I42" s="293" t="s">
        <v>4</v>
      </c>
      <c r="J42" s="867" t="s">
        <v>306</v>
      </c>
      <c r="K42" s="868"/>
      <c r="L42" s="869"/>
      <c r="M42" s="865">
        <f>+表紙!M65</f>
        <v>11473.099999999999</v>
      </c>
      <c r="N42" s="866">
        <f>+表紙!N65</f>
        <v>0</v>
      </c>
      <c r="O42" s="197" t="s">
        <v>4</v>
      </c>
    </row>
    <row r="43" spans="1:48" ht="24.75" customHeight="1" x14ac:dyDescent="0.15">
      <c r="C43" s="191"/>
      <c r="D43" s="539" t="s">
        <v>303</v>
      </c>
      <c r="E43" s="540"/>
      <c r="F43" s="540"/>
      <c r="G43" s="541"/>
      <c r="H43" s="298" t="str">
        <f>+表紙!H66</f>
        <v>0</v>
      </c>
      <c r="I43" s="293" t="s">
        <v>4</v>
      </c>
      <c r="J43" s="867" t="s">
        <v>387</v>
      </c>
      <c r="K43" s="868"/>
      <c r="L43" s="869"/>
      <c r="M43" s="865" t="str">
        <f>+表紙!M66</f>
        <v>0</v>
      </c>
      <c r="N43" s="866">
        <f>+表紙!N66</f>
        <v>0</v>
      </c>
      <c r="O43" s="197" t="s">
        <v>4</v>
      </c>
    </row>
    <row r="44" spans="1:48" ht="24.75" customHeight="1" x14ac:dyDescent="0.15">
      <c r="C44" s="292"/>
      <c r="D44" s="539" t="s">
        <v>304</v>
      </c>
      <c r="E44" s="540"/>
      <c r="F44" s="540"/>
      <c r="G44" s="541"/>
      <c r="H44" s="298" t="str">
        <f>+表紙!H67</f>
        <v>0</v>
      </c>
      <c r="I44" s="293" t="s">
        <v>4</v>
      </c>
      <c r="J44" s="867" t="s">
        <v>388</v>
      </c>
      <c r="K44" s="868"/>
      <c r="L44" s="869"/>
      <c r="M44" s="865" t="str">
        <f>+表紙!M67</f>
        <v>0</v>
      </c>
      <c r="N44" s="866">
        <f>+表紙!N67</f>
        <v>0</v>
      </c>
      <c r="O44" s="197" t="s">
        <v>4</v>
      </c>
    </row>
    <row r="45" spans="1:48" ht="31.9"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26" t="s">
        <v>442</v>
      </c>
      <c r="E54" s="526"/>
      <c r="F54" s="526"/>
      <c r="G54" s="526"/>
      <c r="H54" s="526"/>
      <c r="I54" s="526"/>
      <c r="J54" s="526"/>
      <c r="K54" s="526"/>
      <c r="L54" s="526"/>
      <c r="M54" s="526"/>
      <c r="N54" s="526"/>
      <c r="O54" s="527"/>
    </row>
    <row r="55" spans="1:48" ht="28.1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1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15" customHeight="1" x14ac:dyDescent="0.15">
      <c r="A68" s="44"/>
      <c r="B68" s="44"/>
      <c r="C68" s="198"/>
      <c r="D68" s="199" t="s">
        <v>310</v>
      </c>
      <c r="E68" s="526" t="s">
        <v>408</v>
      </c>
      <c r="F68" s="526"/>
      <c r="G68" s="526"/>
      <c r="H68" s="526"/>
      <c r="I68" s="526"/>
      <c r="J68" s="526"/>
      <c r="K68" s="526"/>
      <c r="L68" s="526"/>
      <c r="M68" s="526"/>
      <c r="N68" s="526"/>
      <c r="O68" s="527"/>
    </row>
    <row r="69" spans="1:16" ht="28.15" customHeight="1" x14ac:dyDescent="0.15">
      <c r="A69" s="44"/>
      <c r="B69" s="44"/>
      <c r="C69" s="198"/>
      <c r="D69" s="199" t="s">
        <v>311</v>
      </c>
      <c r="E69" s="526" t="s">
        <v>316</v>
      </c>
      <c r="F69" s="526"/>
      <c r="G69" s="526"/>
      <c r="H69" s="526"/>
      <c r="I69" s="526"/>
      <c r="J69" s="526"/>
      <c r="K69" s="526"/>
      <c r="L69" s="526"/>
      <c r="M69" s="526"/>
      <c r="N69" s="526"/>
      <c r="O69" s="527"/>
    </row>
    <row r="70" spans="1:16" ht="28.1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2024-06-26T23:52:26Z</dcterms:created>
  <dcterms:modified xsi:type="dcterms:W3CDTF">2024-09-05T04:50:54Z</dcterms:modified>
</cp:coreProperties>
</file>