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0" i="80" l="1"/>
  <c r="AA28" i="80"/>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<sst xmlns="http://schemas.openxmlformats.org/spreadsheetml/2006/main" count="3276" uniqueCount="438">
  <si>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</si>
  <si>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</si>
  <si>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</si>
  <si>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</si>
  <si>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</si>
  <si>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</si>
  <si>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</si>
  <si>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</si>
  <si>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</si>
  <si>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</si>
  <si>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</si>
  <si>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</si>
  <si>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</si>
  <si>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</si>
  <si>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</si>
  <si>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</si>
  <si>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</si>
  <si>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</si>
  <si>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</si>
  <si>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</si>
  <si>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</si>
  <si>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</si>
  <si>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</si>
  <si>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</si>
  <si>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</si>
  <si>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</si>
  <si>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</si>
  <si>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</si>
  <si>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</si>
  <si>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</si>
  <si>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t>
  </si>
  <si>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</si>
  <si>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</si>
  <si>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</si>
  <si>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令和６年 ６月  ２４日</t>
  </si>
  <si>
    <t>横浜市長</t>
    <rPh sb="0" eb="4">
      <t>ヨコハマシチョウ</t>
    </rPh>
    <phoneticPr fontId="3"/>
  </si>
  <si>
    <t>殿</t>
    <rPh sb="0" eb="1">
      <t>ドノ</t>
    </rPh>
    <phoneticPr fontId="3"/>
  </si>
  <si>
    <t>提出者</t>
    <phoneticPr fontId="3"/>
  </si>
  <si>
    <t>　住　所</t>
    <rPh sb="1" eb="2">
      <t>ジュウ</t>
    </rPh>
    <rPh sb="3" eb="4">
      <t>トコロ</t>
    </rPh>
    <phoneticPr fontId="3"/>
  </si>
  <si>
    <t>東京都港区虎ノ門4丁目3-13
ヒューリック神谷町ビル5階</t>
    <rPh sb="0" eb="6">
      <t>トウキョウトミナトクトラ</t>
    </rPh>
    <rPh sb="7" eb="8">
      <t>モン</t>
    </rPh>
    <rPh sb="9" eb="11">
      <t>チョウメ</t>
    </rPh>
    <rPh sb="22" eb="25">
      <t>カミヤチョウ</t>
    </rPh>
    <rPh sb="28" eb="29">
      <t>カイ</t>
    </rPh>
    <phoneticPr fontId="3"/>
  </si>
  <si>
    <t>　氏　名</t>
    <rPh sb="1" eb="2">
      <t>シ</t>
    </rPh>
    <rPh sb="3" eb="4">
      <t>メイ</t>
    </rPh>
    <phoneticPr fontId="3"/>
  </si>
  <si>
    <t>日本国土開発株式会社　東京支店
執行役員支店長　依田　耕一</t>
    <rPh sb="0" eb="10">
      <t>ニホンコクドカイハツカブシキガイシャ</t>
    </rPh>
    <rPh sb="11" eb="15">
      <t>トウキョウシテン</t>
    </rPh>
    <rPh sb="16" eb="20">
      <t>シッコウヤクイン</t>
    </rPh>
    <rPh sb="20" eb="23">
      <t>シテンチョウ</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</si>
  <si>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</si>
  <si>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</si>
  <si>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050-1735-9486</t>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</si>
  <si>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</si>
  <si>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</si>
  <si>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日本国土開発株式会社　東京支店</t>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</si>
  <si>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</si>
  <si>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</si>
  <si>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東京都港区虎ノ門4丁目3-13
ヒューリック神谷町ビル5階</t>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</si>
  <si>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</si>
  <si>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</si>
  <si>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</si>
  <si>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</si>
  <si>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Ｄ－建設業</t>
  </si>
  <si>
    <t>(具体的には）</t>
    <rPh sb="1" eb="4">
      <t>グタイテキ</t>
    </rPh>
    <phoneticPr fontId="3"/>
  </si>
  <si>
    <t>総合建設業</t>
    <rPh sb="0" eb="2">
      <t>ソウゴウ</t>
    </rPh>
    <rPh sb="2" eb="5">
      <t>ケンセツギョウ</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</si>
  <si>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</si>
  <si>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</si>
  <si>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</si>
  <si>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</si>
  <si>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</si>
  <si>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</si>
  <si>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</si>
  <si>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</si>
  <si>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</si>
  <si>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</si>
  <si>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</si>
  <si>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</si>
  <si>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</si>
  <si>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</si>
  <si>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</si>
  <si>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</si>
  <si>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212名（エリア内）</t>
    <rPh sb="3" eb="4">
      <t>メイ</t>
    </rPh>
    <rPh sb="8" eb="9">
      <t>ナイ</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</si>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</sst>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5">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xf numFmtId="0" fontId="35" fillId="0" borderId="0" xfId="0" applyFont="1">
      <alignment vertical="center"/>
    </xf>
    <xf numFmtId="0" fontId="35" fillId="0" borderId="0" xfId="4" applyFont="1"/>
    <xf numFmtId="49" fontId="35"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7"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13" xfId="0" applyFont="1" applyBorder="1" applyAlignment="1" applyProtection="1">
      <alignment vertical="center" shrinkToFit="1"/>
      <protection locked="0"/>
    </xf>
    <xf numFmtId="0" fontId="1" fillId="0" borderId="1" xfId="0" applyFont="1" applyBorder="1" applyAlignment="1" applyProtection="1">
      <alignment vertical="center" wrapTex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0" xfId="4" applyFont="1" applyAlignment="1">
      <alignment horizontal="center"/>
    </xf>
    <xf numFmtId="0" fontId="1" fillId="0" borderId="0" xfId="0" applyFont="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Alignment="1">
      <alignment vertical="top" wrapText="1"/>
    </xf>
    <xf numFmtId="0" fontId="4" fillId="0" borderId="17" xfId="0" applyFont="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5" fillId="0" borderId="14" xfId="0" applyFont="1" applyBorder="1" applyAlignment="1">
      <alignment vertical="center"/>
    </xf>
    <xf numFmtId="0" fontId="45" fillId="0" borderId="161" xfId="0" applyFont="1" applyBorder="1" applyAlignment="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Alignment="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1" fillId="0" borderId="0" xfId="1" applyFont="1" applyAlignment="1">
      <alignment horizontal="center" vertical="center" textRotation="180"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0" fillId="0" borderId="0" xfId="0" applyAlignment="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4" fillId="0" borderId="0" xfId="4" applyFont="1" applyAlignment="1">
      <alignment horizontal="left"/>
    </xf>
    <xf numFmtId="0" fontId="4" fillId="0" borderId="34" xfId="4" applyFont="1" applyBorder="1" applyAlignment="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pplyAlignment="1">
      <alignment vertical="center"/>
    </xf>
    <xf numFmtId="178" fontId="4" fillId="0" borderId="85" xfId="0" applyNumberFormat="1" applyFont="1" applyBorder="1" applyAlignment="1">
      <alignment vertical="center"/>
    </xf>
    <xf numFmtId="178" fontId="4" fillId="0" borderId="13" xfId="0" applyNumberFormat="1" applyFont="1" applyBorder="1" applyAlignment="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4"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0" fillId="0" borderId="15" xfId="0"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1"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57375" y="2190750"/>
          <a:ext cx="67627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47850" y="2181225"/>
          <a:ext cx="666750"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47850" y="2190750"/>
          <a:ext cx="666750"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47850" y="2171700"/>
          <a:ext cx="666750"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47850" y="2209800"/>
          <a:ext cx="66675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47850" y="2200275"/>
          <a:ext cx="6667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47850" y="2181225"/>
          <a:ext cx="666750"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47850" y="2181225"/>
          <a:ext cx="666750"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47850" y="2200275"/>
          <a:ext cx="6667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47850" y="2181225"/>
          <a:ext cx="666750"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47850" y="2190750"/>
          <a:ext cx="6667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47850" y="2181225"/>
          <a:ext cx="666750"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47850" y="2171700"/>
          <a:ext cx="66675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47850" y="2200275"/>
          <a:ext cx="6667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47850" y="2190750"/>
          <a:ext cx="6667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47850" y="2190750"/>
          <a:ext cx="6667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47850" y="2200275"/>
          <a:ext cx="666750"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47850" y="2190750"/>
          <a:ext cx="666750"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47850" y="2181225"/>
          <a:ext cx="666750"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47850" y="2171700"/>
          <a:ext cx="666750"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A25" zoomScaleNormal="100" zoomScaleSheetLayoutView="100" workbookViewId="0">
      <selection activeCell="Q27" sqref="Q27"/>
    </sheetView>
  </sheetViews>
  <sheetFormatPr defaultColWidth="9" defaultRowHeight="12" x14ac:dyDescent="0.15"/>
  <cols>
    <col min="1" max="1" width="1" style="22" customWidth="1"/>
    <col min="2" max="2" width="3.5" style="22" customWidth="1"/>
    <col min="3" max="3" width="3.5" style="21" customWidth="1"/>
    <col min="4" max="4" width="3.875" style="21" customWidth="1"/>
    <col min="5" max="5" width="9.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5" style="21" customWidth="1"/>
    <col min="22" max="27" width="9" style="21"/>
    <col min="28" max="28" width="33.75" style="21" customWidth="1"/>
    <col min="29" max="16384" width="9" style="21"/>
  </cols>
  <sheetData>
    <row r="2" spans="1:25" ht="13.5" x14ac:dyDescent="0.15">
      <c r="C2" s="20" t="s">
        <v>0</v>
      </c>
    </row>
    <row r="3" spans="1:25" ht="13.5" x14ac:dyDescent="0.15">
      <c r="C3" s="20" t="s">
        <v>1</v>
      </c>
    </row>
    <row r="4" spans="1:25" s="73" customFormat="1" ht="13.5" x14ac:dyDescent="0.15">
      <c r="A4" s="72"/>
      <c r="B4" s="72"/>
      <c r="C4" s="20" t="s">
        <v>2</v>
      </c>
      <c r="E4" s="92"/>
    </row>
    <row r="5" spans="1:25" s="276" customFormat="1" ht="13.5" x14ac:dyDescent="0.15">
      <c r="A5" s="274"/>
      <c r="B5" s="274"/>
      <c r="C5" s="279" t="s">
        <v>3</v>
      </c>
      <c r="E5" s="277"/>
    </row>
    <row r="6" spans="1:25" ht="13.5" x14ac:dyDescent="0.15">
      <c r="C6" s="20"/>
    </row>
    <row r="7" spans="1:25" ht="13.5" x14ac:dyDescent="0.15">
      <c r="C7" s="20" t="s">
        <v>4</v>
      </c>
      <c r="Q7" s="20"/>
    </row>
    <row r="8" spans="1:25" s="276" customFormat="1" ht="13.5" x14ac:dyDescent="0.15">
      <c r="A8" s="274"/>
      <c r="B8" s="274"/>
      <c r="C8" s="279" t="s">
        <v>5</v>
      </c>
      <c r="D8" s="280"/>
      <c r="E8" s="280"/>
      <c r="F8" s="280"/>
      <c r="G8" s="281"/>
      <c r="H8" s="281"/>
      <c r="I8" s="281"/>
      <c r="J8" s="281"/>
      <c r="K8" s="281"/>
      <c r="L8" s="281"/>
      <c r="M8" s="281"/>
      <c r="N8" s="281"/>
      <c r="O8" s="281"/>
      <c r="P8" s="281"/>
      <c r="Q8" s="281"/>
      <c r="R8" s="281"/>
      <c r="W8" s="275"/>
      <c r="X8" s="275"/>
      <c r="Y8" s="278"/>
    </row>
    <row r="9" spans="1:25" s="276" customFormat="1" ht="13.5" x14ac:dyDescent="0.15">
      <c r="A9" s="274"/>
      <c r="B9" s="274"/>
      <c r="C9" s="279"/>
      <c r="D9" s="279" t="s">
        <v>6</v>
      </c>
      <c r="E9" s="280"/>
      <c r="F9" s="280"/>
      <c r="G9" s="281"/>
      <c r="H9" s="281"/>
      <c r="I9" s="281"/>
      <c r="J9" s="281"/>
      <c r="K9" s="281"/>
      <c r="L9" s="281"/>
      <c r="M9" s="281"/>
      <c r="N9" s="281"/>
      <c r="O9" s="281"/>
      <c r="P9" s="281"/>
      <c r="Q9" s="281"/>
      <c r="R9" s="281"/>
      <c r="W9" s="275"/>
      <c r="X9" s="275"/>
      <c r="Y9" s="278"/>
    </row>
    <row r="10" spans="1:25" s="276" customFormat="1" ht="13.5" x14ac:dyDescent="0.15">
      <c r="A10" s="274"/>
      <c r="B10" s="274"/>
      <c r="C10" s="281"/>
      <c r="D10" s="281"/>
      <c r="E10" s="279" t="s">
        <v>7</v>
      </c>
      <c r="F10" s="281"/>
      <c r="G10" s="281"/>
      <c r="H10" s="281"/>
      <c r="I10" s="281"/>
      <c r="J10" s="281"/>
      <c r="K10" s="281"/>
      <c r="L10" s="281"/>
      <c r="M10" s="281"/>
      <c r="N10" s="281"/>
      <c r="O10" s="281"/>
      <c r="P10" s="281"/>
      <c r="Q10" s="281"/>
      <c r="R10" s="281"/>
      <c r="W10" s="275"/>
      <c r="X10" s="275"/>
      <c r="Y10" s="278"/>
    </row>
    <row r="11" spans="1:25" ht="13.5" x14ac:dyDescent="0.15">
      <c r="C11" s="279" t="s">
        <v>8</v>
      </c>
      <c r="D11" s="281"/>
      <c r="E11" s="281"/>
      <c r="F11" s="281"/>
      <c r="G11" s="281"/>
      <c r="H11" s="281"/>
      <c r="I11" s="281"/>
      <c r="J11" s="281"/>
      <c r="K11" s="281"/>
      <c r="L11" s="281"/>
      <c r="M11" s="281"/>
      <c r="N11" s="281"/>
      <c r="O11" s="281"/>
      <c r="P11" s="281"/>
      <c r="Q11" s="281"/>
      <c r="R11" s="281"/>
      <c r="W11" s="20"/>
      <c r="X11" s="20"/>
      <c r="Y11" s="268"/>
    </row>
    <row r="12" spans="1:25" ht="13.5" x14ac:dyDescent="0.15">
      <c r="C12" s="279" t="s">
        <v>9</v>
      </c>
      <c r="D12" s="281"/>
      <c r="E12" s="281"/>
      <c r="F12" s="281"/>
      <c r="G12" s="281"/>
      <c r="H12" s="281"/>
      <c r="I12" s="281"/>
      <c r="J12" s="281"/>
      <c r="K12" s="281"/>
      <c r="L12" s="281"/>
      <c r="M12" s="281"/>
      <c r="N12" s="281"/>
      <c r="O12" s="281"/>
      <c r="P12" s="281"/>
      <c r="Q12" s="281"/>
      <c r="R12" s="281"/>
      <c r="W12" s="20"/>
      <c r="X12" s="20"/>
      <c r="Y12" s="268"/>
    </row>
    <row r="13" spans="1:25" ht="13.5" x14ac:dyDescent="0.15">
      <c r="C13" s="279" t="s">
        <v>10</v>
      </c>
      <c r="D13" s="281"/>
      <c r="E13" s="281"/>
      <c r="F13" s="281"/>
      <c r="G13" s="281"/>
      <c r="H13" s="281"/>
      <c r="I13" s="281"/>
      <c r="J13" s="281"/>
      <c r="K13" s="281"/>
      <c r="L13" s="281"/>
      <c r="M13" s="281"/>
      <c r="N13" s="281"/>
      <c r="O13" s="281"/>
      <c r="P13" s="281"/>
      <c r="Q13" s="281"/>
      <c r="R13" s="281"/>
      <c r="X13" s="20"/>
      <c r="Y13" s="268"/>
    </row>
    <row r="14" spans="1:25" ht="13.5" x14ac:dyDescent="0.15">
      <c r="C14" s="279"/>
      <c r="D14" s="281"/>
      <c r="E14" s="281"/>
      <c r="F14" s="281"/>
      <c r="G14" s="281"/>
      <c r="H14" s="281"/>
      <c r="I14" s="281"/>
      <c r="J14" s="281"/>
      <c r="K14" s="281"/>
      <c r="L14" s="281"/>
      <c r="M14" s="281"/>
      <c r="N14" s="281"/>
      <c r="O14" s="281"/>
      <c r="P14" s="281"/>
      <c r="Q14" s="281"/>
      <c r="R14" s="281"/>
      <c r="X14" s="20"/>
      <c r="Y14" s="268"/>
    </row>
    <row r="15" spans="1:25" ht="13.5" x14ac:dyDescent="0.15">
      <c r="B15" s="72"/>
      <c r="C15" s="279" t="s">
        <v>11</v>
      </c>
      <c r="D15" s="282"/>
      <c r="E15" s="282"/>
      <c r="F15" s="281"/>
      <c r="G15" s="281"/>
      <c r="H15" s="281"/>
      <c r="I15" s="281"/>
      <c r="J15" s="281"/>
      <c r="K15" s="281"/>
      <c r="L15" s="281"/>
      <c r="M15" s="281"/>
      <c r="N15" s="281"/>
      <c r="O15" s="281"/>
      <c r="P15" s="281"/>
      <c r="Q15" s="281"/>
      <c r="R15" s="281"/>
      <c r="W15" s="20"/>
      <c r="X15" s="20"/>
      <c r="Y15" s="268"/>
    </row>
    <row r="16" spans="1:25" s="73" customFormat="1" ht="13.5" x14ac:dyDescent="0.15">
      <c r="A16" s="72"/>
      <c r="B16" s="72"/>
      <c r="C16" s="279" t="s">
        <v>12</v>
      </c>
      <c r="D16" s="282"/>
      <c r="E16" s="282"/>
      <c r="F16" s="282"/>
      <c r="G16" s="282"/>
      <c r="H16" s="282"/>
      <c r="I16" s="282"/>
      <c r="J16" s="282"/>
      <c r="K16" s="282"/>
      <c r="L16" s="282"/>
      <c r="M16" s="282"/>
      <c r="N16" s="282"/>
      <c r="O16" s="282"/>
      <c r="P16" s="282"/>
      <c r="Q16" s="282"/>
      <c r="R16" s="282"/>
      <c r="W16" s="20"/>
      <c r="X16" s="272"/>
      <c r="Y16" s="272"/>
    </row>
    <row r="17" spans="1:25" ht="36.75" customHeight="1" x14ac:dyDescent="0.15">
      <c r="C17" s="418" t="s">
        <v>13</v>
      </c>
      <c r="D17" s="419"/>
      <c r="E17" s="419"/>
      <c r="F17" s="419"/>
      <c r="G17" s="419"/>
      <c r="H17" s="419"/>
      <c r="I17" s="419"/>
      <c r="J17" s="419"/>
      <c r="K17" s="419"/>
      <c r="L17" s="419"/>
      <c r="M17" s="419"/>
      <c r="N17" s="419"/>
      <c r="O17" s="419"/>
      <c r="P17" s="419"/>
      <c r="Q17" s="419"/>
      <c r="R17" s="419"/>
      <c r="S17" s="273"/>
      <c r="T17" s="273"/>
      <c r="U17" s="273"/>
      <c r="V17" s="273"/>
      <c r="W17" s="273"/>
      <c r="X17" s="273"/>
      <c r="Y17" s="268"/>
    </row>
    <row r="19" spans="1:25" ht="13.5" x14ac:dyDescent="0.15">
      <c r="C19" s="20" t="s">
        <v>14</v>
      </c>
      <c r="Q19" s="20"/>
      <c r="R19" s="20"/>
      <c r="S19" s="88"/>
    </row>
    <row r="20" spans="1:25" ht="13.5" x14ac:dyDescent="0.15">
      <c r="C20" s="416"/>
      <c r="D20" s="417"/>
      <c r="E20" s="20" t="s">
        <v>15</v>
      </c>
      <c r="Q20" s="20"/>
      <c r="R20" s="88"/>
      <c r="S20" s="88"/>
    </row>
    <row r="21" spans="1:25" ht="13.5" x14ac:dyDescent="0.15">
      <c r="C21" s="420" t="s">
        <v>16</v>
      </c>
      <c r="D21" s="421"/>
      <c r="E21" s="20" t="s">
        <v>17</v>
      </c>
      <c r="Q21" s="20"/>
      <c r="R21" s="88"/>
      <c r="S21" s="88"/>
    </row>
    <row r="22" spans="1:25" ht="13.5" x14ac:dyDescent="0.15">
      <c r="C22" s="443" t="s">
        <v>18</v>
      </c>
      <c r="D22" s="444"/>
      <c r="E22" s="20" t="s">
        <v>19</v>
      </c>
      <c r="Q22" s="20"/>
      <c r="R22" s="88"/>
      <c r="S22" s="88"/>
    </row>
    <row r="23" spans="1:25" ht="13.5" x14ac:dyDescent="0.15">
      <c r="C23" s="445" t="s">
        <v>20</v>
      </c>
      <c r="D23" s="446"/>
      <c r="E23" s="20" t="s">
        <v>21</v>
      </c>
      <c r="Q23" s="20"/>
      <c r="R23" s="20"/>
      <c r="S23" s="88"/>
    </row>
    <row r="24" spans="1:25" ht="13.5" x14ac:dyDescent="0.15">
      <c r="C24" s="447" t="s">
        <v>22</v>
      </c>
      <c r="D24" s="448"/>
      <c r="E24" s="279" t="s">
        <v>23</v>
      </c>
      <c r="Q24" s="20"/>
      <c r="R24" s="20"/>
      <c r="S24" s="88"/>
    </row>
    <row r="25" spans="1:25" ht="13.5" x14ac:dyDescent="0.15">
      <c r="E25" s="279" t="s">
        <v>24</v>
      </c>
      <c r="Q25" s="20"/>
      <c r="R25" s="20"/>
      <c r="S25" s="88"/>
    </row>
    <row r="26" spans="1:25" ht="14.25" thickBot="1" x14ac:dyDescent="0.2">
      <c r="E26" s="385"/>
      <c r="O26" s="98" t="s">
        <v>25</v>
      </c>
      <c r="Q26" s="20"/>
      <c r="R26" s="20"/>
      <c r="S26" s="88"/>
    </row>
    <row r="27" spans="1:25" ht="13.5" x14ac:dyDescent="0.15">
      <c r="A27" s="21">
        <v>14</v>
      </c>
      <c r="M27" s="425" t="s">
        <v>26</v>
      </c>
      <c r="N27" s="96" t="s">
        <v>27</v>
      </c>
      <c r="O27" s="97" t="s">
        <v>28</v>
      </c>
      <c r="Q27" s="20"/>
      <c r="R27" s="20"/>
      <c r="S27" s="88"/>
    </row>
    <row r="28" spans="1:25" ht="20.100000000000001" customHeight="1" thickBot="1" x14ac:dyDescent="0.2">
      <c r="A28" s="22">
        <f>+R86</f>
        <v>0</v>
      </c>
      <c r="C28" s="21" t="s">
        <v>29</v>
      </c>
      <c r="M28" s="426"/>
      <c r="N28" s="239" t="s">
        <v>30</v>
      </c>
      <c r="O28" s="240" t="s">
        <v>31</v>
      </c>
      <c r="Q28" s="20"/>
      <c r="R28" s="20"/>
      <c r="S28" s="88"/>
    </row>
    <row r="29" spans="1:25" ht="13.5" x14ac:dyDescent="0.15">
      <c r="C29" s="460" t="s">
        <v>32</v>
      </c>
      <c r="D29" s="461"/>
      <c r="E29" s="461"/>
      <c r="F29" s="461"/>
      <c r="G29" s="461"/>
      <c r="H29" s="461"/>
      <c r="I29" s="461"/>
      <c r="J29" s="461"/>
      <c r="K29" s="461"/>
      <c r="L29" s="461"/>
      <c r="M29" s="461"/>
      <c r="N29" s="461"/>
      <c r="O29" s="461"/>
      <c r="Q29" s="20"/>
      <c r="R29" s="20"/>
      <c r="S29" s="268"/>
    </row>
    <row r="30" spans="1:25" ht="13.5" x14ac:dyDescent="0.15">
      <c r="C30" s="75"/>
      <c r="D30" s="76"/>
      <c r="E30" s="76"/>
      <c r="F30" s="76"/>
      <c r="G30" s="76"/>
      <c r="H30" s="76"/>
      <c r="I30" s="76"/>
      <c r="J30" s="76"/>
      <c r="K30" s="76"/>
      <c r="L30" s="76"/>
      <c r="M30" s="76"/>
      <c r="N30" s="76"/>
      <c r="O30" s="77"/>
      <c r="Q30" s="20"/>
      <c r="R30" s="20"/>
      <c r="S30" s="268"/>
      <c r="U30" s="89"/>
    </row>
    <row r="31" spans="1:25" ht="12" customHeight="1" x14ac:dyDescent="0.15">
      <c r="C31" s="467" t="s">
        <v>33</v>
      </c>
      <c r="D31" s="468"/>
      <c r="E31" s="468"/>
      <c r="F31" s="468"/>
      <c r="G31" s="468"/>
      <c r="H31" s="468"/>
      <c r="I31" s="468"/>
      <c r="J31" s="468"/>
      <c r="K31" s="468"/>
      <c r="L31" s="468"/>
      <c r="M31" s="468"/>
      <c r="N31" s="468"/>
      <c r="O31" s="469"/>
      <c r="P31" s="20"/>
      <c r="Q31" s="20"/>
      <c r="S31" s="20"/>
      <c r="T31" s="20"/>
      <c r="U31" s="268"/>
    </row>
    <row r="32" spans="1:25" ht="12" customHeight="1" x14ac:dyDescent="0.15">
      <c r="C32" s="470"/>
      <c r="D32" s="471"/>
      <c r="E32" s="471"/>
      <c r="F32" s="471"/>
      <c r="G32" s="471"/>
      <c r="H32" s="471"/>
      <c r="I32" s="471"/>
      <c r="J32" s="471"/>
      <c r="K32" s="471"/>
      <c r="L32" s="471"/>
      <c r="M32" s="471"/>
      <c r="N32" s="471"/>
      <c r="O32" s="472"/>
      <c r="Q32" s="20"/>
      <c r="R32" s="20"/>
      <c r="S32" s="88"/>
    </row>
    <row r="33" spans="1:19" ht="10.15" customHeight="1" x14ac:dyDescent="0.15">
      <c r="C33" s="78"/>
      <c r="O33" s="79"/>
      <c r="Q33" s="20"/>
      <c r="R33" s="20"/>
      <c r="S33" s="20"/>
    </row>
    <row r="34" spans="1:19" ht="14.25" x14ac:dyDescent="0.15">
      <c r="C34" s="78"/>
      <c r="L34" s="473" t="s">
        <v>34</v>
      </c>
      <c r="M34" s="474"/>
      <c r="N34" s="474"/>
      <c r="O34" s="475"/>
      <c r="Q34" s="20"/>
      <c r="R34" s="20"/>
      <c r="S34" s="20"/>
    </row>
    <row r="35" spans="1:19" ht="11.25" customHeight="1" x14ac:dyDescent="0.15">
      <c r="C35" s="78"/>
      <c r="O35" s="80"/>
      <c r="Q35" s="20"/>
      <c r="R35" s="20"/>
      <c r="S35" s="20"/>
    </row>
    <row r="36" spans="1:19" ht="13.5" x14ac:dyDescent="0.15">
      <c r="C36" s="441" t="s">
        <v>35</v>
      </c>
      <c r="D36" s="442"/>
      <c r="E36" s="442"/>
      <c r="F36" s="442"/>
      <c r="G36" s="268" t="s">
        <v>36</v>
      </c>
      <c r="O36" s="79"/>
      <c r="Q36" s="20"/>
      <c r="R36" s="20"/>
      <c r="S36" s="20"/>
    </row>
    <row r="37" spans="1:19" ht="13.5" x14ac:dyDescent="0.15">
      <c r="C37" s="78"/>
      <c r="O37" s="79"/>
      <c r="Q37" s="20"/>
      <c r="R37" s="20"/>
      <c r="S37" s="88"/>
    </row>
    <row r="38" spans="1:19" ht="13.5" x14ac:dyDescent="0.15">
      <c r="A38" s="22">
        <v>3</v>
      </c>
      <c r="C38" s="78"/>
      <c r="H38" s="218" t="s">
        <v>37</v>
      </c>
      <c r="I38" s="218"/>
      <c r="O38" s="79"/>
      <c r="Q38" s="20"/>
      <c r="R38" s="20"/>
      <c r="S38" s="88"/>
    </row>
    <row r="39" spans="1:19" ht="26.25" customHeight="1" x14ac:dyDescent="0.15">
      <c r="C39" s="78"/>
      <c r="H39" s="23" t="s">
        <v>38</v>
      </c>
      <c r="I39" s="23"/>
      <c r="J39" s="453" t="s">
        <v>39</v>
      </c>
      <c r="K39" s="453"/>
      <c r="L39" s="454"/>
      <c r="M39" s="454"/>
      <c r="N39" s="454"/>
      <c r="O39" s="455"/>
      <c r="Q39" s="20"/>
      <c r="R39" s="20"/>
    </row>
    <row r="40" spans="1:19" ht="26.25" customHeight="1" x14ac:dyDescent="0.15">
      <c r="C40" s="78"/>
      <c r="H40" s="23" t="s">
        <v>40</v>
      </c>
      <c r="I40" s="23"/>
      <c r="J40" s="453" t="s">
        <v>41</v>
      </c>
      <c r="K40" s="453"/>
      <c r="L40" s="454"/>
      <c r="M40" s="454"/>
      <c r="N40" s="454"/>
      <c r="O40" s="455"/>
    </row>
    <row r="41" spans="1:19" x14ac:dyDescent="0.15">
      <c r="C41" s="78"/>
      <c r="J41" s="21" t="s">
        <v>42</v>
      </c>
      <c r="O41" s="79"/>
    </row>
    <row r="42" spans="1:19" x14ac:dyDescent="0.15">
      <c r="C42" s="78"/>
      <c r="J42" s="24" t="s">
        <v>43</v>
      </c>
      <c r="K42" s="24"/>
      <c r="L42" s="456" t="s">
        <v>44</v>
      </c>
      <c r="M42" s="456"/>
      <c r="N42" s="456"/>
      <c r="O42" s="457"/>
    </row>
    <row r="43" spans="1:19" x14ac:dyDescent="0.15">
      <c r="C43" s="78"/>
      <c r="J43" s="24"/>
      <c r="K43" s="24"/>
      <c r="O43" s="79"/>
    </row>
    <row r="44" spans="1:19" ht="8.25" customHeight="1" x14ac:dyDescent="0.15">
      <c r="C44" s="78"/>
      <c r="O44" s="79"/>
    </row>
    <row r="45" spans="1:19" ht="30" customHeight="1" x14ac:dyDescent="0.15">
      <c r="A45" s="22">
        <v>4</v>
      </c>
      <c r="C45" s="476" t="s">
        <v>45</v>
      </c>
      <c r="D45" s="477"/>
      <c r="E45" s="477"/>
      <c r="F45" s="477"/>
      <c r="G45" s="477"/>
      <c r="H45" s="477"/>
      <c r="I45" s="477"/>
      <c r="J45" s="477"/>
      <c r="K45" s="477"/>
      <c r="L45" s="477"/>
      <c r="M45" s="477"/>
      <c r="N45" s="477"/>
      <c r="O45" s="478"/>
    </row>
    <row r="46" spans="1:19" x14ac:dyDescent="0.15">
      <c r="C46" s="81"/>
      <c r="D46" s="25"/>
      <c r="E46" s="25"/>
      <c r="F46" s="25"/>
      <c r="G46" s="25"/>
      <c r="H46" s="25"/>
      <c r="I46" s="25"/>
      <c r="J46" s="25"/>
      <c r="K46" s="25"/>
      <c r="L46" s="25"/>
      <c r="M46" s="25"/>
      <c r="N46" s="25"/>
      <c r="O46" s="82"/>
    </row>
    <row r="47" spans="1:19" ht="18" customHeight="1" x14ac:dyDescent="0.15">
      <c r="C47" s="430" t="s">
        <v>46</v>
      </c>
      <c r="D47" s="431"/>
      <c r="E47" s="432"/>
      <c r="F47" s="436" t="s">
        <v>47</v>
      </c>
      <c r="G47" s="437"/>
      <c r="H47" s="438"/>
      <c r="I47" s="438"/>
      <c r="J47" s="438"/>
      <c r="K47" s="438"/>
      <c r="L47" s="438"/>
      <c r="M47" s="427" t="s">
        <v>48</v>
      </c>
      <c r="N47" s="428"/>
      <c r="O47" s="429"/>
    </row>
    <row r="48" spans="1:19" ht="18" customHeight="1" x14ac:dyDescent="0.15">
      <c r="C48" s="433"/>
      <c r="D48" s="434"/>
      <c r="E48" s="435"/>
      <c r="F48" s="439"/>
      <c r="G48" s="440"/>
      <c r="H48" s="440"/>
      <c r="I48" s="440"/>
      <c r="J48" s="440"/>
      <c r="K48" s="440"/>
      <c r="L48" s="440"/>
      <c r="M48" s="479">
        <v>2238</v>
      </c>
      <c r="N48" s="480"/>
      <c r="O48" s="481"/>
    </row>
    <row r="49" spans="3:21" ht="18" customHeight="1" x14ac:dyDescent="0.15">
      <c r="C49" s="430" t="s">
        <v>49</v>
      </c>
      <c r="D49" s="462"/>
      <c r="E49" s="463"/>
      <c r="F49" s="449" t="s">
        <v>50</v>
      </c>
      <c r="G49" s="450"/>
      <c r="H49" s="450"/>
      <c r="I49" s="450"/>
      <c r="J49" s="450"/>
      <c r="K49" s="450"/>
      <c r="L49" s="125" t="s">
        <v>51</v>
      </c>
      <c r="M49" s="386"/>
      <c r="N49" s="482" t="s">
        <v>44</v>
      </c>
      <c r="O49" s="483"/>
    </row>
    <row r="50" spans="3:21" ht="18" customHeight="1" x14ac:dyDescent="0.15">
      <c r="C50" s="464"/>
      <c r="D50" s="465"/>
      <c r="E50" s="466"/>
      <c r="F50" s="451"/>
      <c r="G50" s="452"/>
      <c r="H50" s="452"/>
      <c r="I50" s="452"/>
      <c r="J50" s="452"/>
      <c r="K50" s="452"/>
      <c r="L50" s="387"/>
      <c r="M50" s="458"/>
      <c r="N50" s="459"/>
      <c r="O50" s="269"/>
    </row>
    <row r="51" spans="3:21" ht="26.25" customHeight="1" x14ac:dyDescent="0.15">
      <c r="C51" s="176" t="s">
        <v>52</v>
      </c>
      <c r="D51" s="177"/>
      <c r="E51" s="177"/>
      <c r="F51" s="283"/>
      <c r="G51" s="283"/>
      <c r="H51" s="283"/>
      <c r="I51" s="283"/>
      <c r="J51" s="283"/>
      <c r="K51" s="283"/>
      <c r="L51" s="284"/>
      <c r="M51" s="285"/>
      <c r="N51" s="388"/>
      <c r="O51" s="286"/>
    </row>
    <row r="52" spans="3:21" ht="24" customHeight="1" x14ac:dyDescent="0.15">
      <c r="C52" s="287"/>
      <c r="D52" s="297" t="s">
        <v>53</v>
      </c>
      <c r="E52" s="298" t="s">
        <v>54</v>
      </c>
      <c r="F52" s="512" t="s">
        <v>55</v>
      </c>
      <c r="G52" s="513"/>
      <c r="H52" s="513"/>
      <c r="I52" s="513"/>
      <c r="J52" s="30" t="s">
        <v>56</v>
      </c>
      <c r="K52" s="30"/>
      <c r="L52" s="514" t="s">
        <v>57</v>
      </c>
      <c r="M52" s="514"/>
      <c r="N52" s="515"/>
      <c r="O52" s="516"/>
    </row>
    <row r="53" spans="3:21" ht="22.5" customHeight="1" x14ac:dyDescent="0.15">
      <c r="C53" s="288"/>
      <c r="D53" s="299" t="s">
        <v>58</v>
      </c>
      <c r="E53" s="300" t="s">
        <v>59</v>
      </c>
      <c r="F53" s="517" t="s">
        <v>60</v>
      </c>
      <c r="G53" s="518"/>
      <c r="H53" s="519"/>
      <c r="I53" s="517" t="s">
        <v>61</v>
      </c>
      <c r="J53" s="520"/>
      <c r="K53" s="521"/>
      <c r="L53" s="522"/>
      <c r="M53" s="523"/>
      <c r="N53" s="389" t="s">
        <v>62</v>
      </c>
      <c r="O53" s="390"/>
    </row>
    <row r="54" spans="3:21" ht="22.5" customHeight="1" x14ac:dyDescent="0.15">
      <c r="C54" s="288"/>
      <c r="D54" s="287"/>
      <c r="E54" s="303"/>
      <c r="F54" s="517" t="s">
        <v>63</v>
      </c>
      <c r="G54" s="518"/>
      <c r="H54" s="519"/>
      <c r="I54" s="524" t="s">
        <v>64</v>
      </c>
      <c r="J54" s="520"/>
      <c r="K54" s="520"/>
      <c r="L54" s="522">
        <v>49270</v>
      </c>
      <c r="M54" s="523"/>
      <c r="N54" s="389" t="s">
        <v>62</v>
      </c>
      <c r="O54" s="390"/>
    </row>
    <row r="55" spans="3:21" ht="22.5" customHeight="1" x14ac:dyDescent="0.15">
      <c r="C55" s="288"/>
      <c r="D55" s="525" t="s">
        <v>65</v>
      </c>
      <c r="E55" s="526"/>
      <c r="F55" s="517" t="s">
        <v>66</v>
      </c>
      <c r="G55" s="518"/>
      <c r="H55" s="519"/>
      <c r="I55" s="524" t="s">
        <v>67</v>
      </c>
      <c r="J55" s="520"/>
      <c r="K55" s="520"/>
      <c r="L55" s="522"/>
      <c r="M55" s="523"/>
      <c r="N55" s="389" t="s">
        <v>68</v>
      </c>
      <c r="O55" s="390"/>
    </row>
    <row r="56" spans="3:21" ht="22.5" customHeight="1" x14ac:dyDescent="0.15">
      <c r="C56" s="288"/>
      <c r="D56" s="525"/>
      <c r="E56" s="526"/>
      <c r="F56" s="517" t="s">
        <v>69</v>
      </c>
      <c r="G56" s="518"/>
      <c r="H56" s="519"/>
      <c r="I56" s="524" t="s">
        <v>70</v>
      </c>
      <c r="J56" s="520"/>
      <c r="K56" s="520"/>
      <c r="L56" s="522"/>
      <c r="M56" s="523"/>
      <c r="N56" s="389" t="s">
        <v>62</v>
      </c>
      <c r="O56" s="390"/>
    </row>
    <row r="57" spans="3:21" ht="26.25" customHeight="1" x14ac:dyDescent="0.15">
      <c r="C57" s="288"/>
      <c r="D57" s="287"/>
      <c r="E57" s="303"/>
      <c r="F57" s="220" t="s">
        <v>71</v>
      </c>
      <c r="G57" s="289"/>
      <c r="H57" s="289"/>
      <c r="I57" s="289"/>
      <c r="J57" s="35"/>
      <c r="K57" s="35"/>
      <c r="L57" s="290"/>
      <c r="M57" s="290"/>
      <c r="N57" s="291"/>
      <c r="O57" s="292"/>
    </row>
    <row r="58" spans="3:21" ht="26.25" customHeight="1" x14ac:dyDescent="0.15">
      <c r="C58" s="288"/>
      <c r="D58" s="308"/>
      <c r="E58" s="309"/>
      <c r="F58" s="506"/>
      <c r="G58" s="507"/>
      <c r="H58" s="507"/>
      <c r="I58" s="507"/>
      <c r="J58" s="507"/>
      <c r="K58" s="507"/>
      <c r="L58" s="507"/>
      <c r="M58" s="507"/>
      <c r="N58" s="507"/>
      <c r="O58" s="508"/>
    </row>
    <row r="59" spans="3:21" ht="26.25" customHeight="1" x14ac:dyDescent="0.15">
      <c r="C59" s="293"/>
      <c r="D59" s="310" t="s">
        <v>72</v>
      </c>
      <c r="E59" s="311" t="s">
        <v>73</v>
      </c>
      <c r="F59" s="509" t="s">
        <v>74</v>
      </c>
      <c r="G59" s="510"/>
      <c r="H59" s="510"/>
      <c r="I59" s="510"/>
      <c r="J59" s="510"/>
      <c r="K59" s="510"/>
      <c r="L59" s="510"/>
      <c r="M59" s="510"/>
      <c r="N59" s="510"/>
      <c r="O59" s="511"/>
    </row>
    <row r="60" spans="3:21" ht="30" customHeight="1" x14ac:dyDescent="0.15">
      <c r="C60" s="489" t="s">
        <v>75</v>
      </c>
      <c r="D60" s="490"/>
      <c r="E60" s="491"/>
      <c r="F60" s="492" t="s">
        <v>76</v>
      </c>
      <c r="G60" s="493"/>
      <c r="H60" s="493"/>
      <c r="I60" s="493"/>
      <c r="J60" s="493"/>
      <c r="K60" s="493"/>
      <c r="L60" s="493"/>
      <c r="M60" s="493"/>
      <c r="N60" s="493"/>
      <c r="O60" s="494"/>
      <c r="Q60" s="26"/>
    </row>
    <row r="61" spans="3:21" ht="18" customHeight="1" x14ac:dyDescent="0.15">
      <c r="C61" s="176" t="s">
        <v>77</v>
      </c>
      <c r="D61" s="175"/>
      <c r="E61" s="177"/>
      <c r="F61" s="27"/>
      <c r="G61" s="27"/>
      <c r="H61" s="28"/>
      <c r="I61" s="28"/>
      <c r="J61" s="29"/>
      <c r="K61" s="29"/>
      <c r="L61" s="30"/>
      <c r="M61" s="30"/>
      <c r="N61" s="30"/>
      <c r="O61" s="31"/>
      <c r="Q61" s="26"/>
    </row>
    <row r="62" spans="3:21" ht="24.75" customHeight="1" x14ac:dyDescent="0.15">
      <c r="C62" s="495"/>
      <c r="D62" s="422" t="s">
        <v>78</v>
      </c>
      <c r="E62" s="423"/>
      <c r="F62" s="423"/>
      <c r="G62" s="424"/>
      <c r="H62" s="422" t="s">
        <v>79</v>
      </c>
      <c r="I62" s="424"/>
      <c r="J62" s="422" t="s">
        <v>80</v>
      </c>
      <c r="K62" s="423"/>
      <c r="L62" s="424"/>
      <c r="M62" s="422" t="s">
        <v>81</v>
      </c>
      <c r="N62" s="423"/>
      <c r="O62" s="424"/>
      <c r="Q62" s="26"/>
    </row>
    <row r="63" spans="3:21" ht="24.75" customHeight="1" x14ac:dyDescent="0.15">
      <c r="C63" s="495"/>
      <c r="D63" s="486" t="s">
        <v>82</v>
      </c>
      <c r="E63" s="487"/>
      <c r="F63" s="487"/>
      <c r="G63" s="488"/>
      <c r="H63" s="376">
        <f>+別紙!AA9</f>
        <v>1409.6000000000001</v>
      </c>
      <c r="I63" s="236" t="s">
        <v>83</v>
      </c>
      <c r="J63" s="498" t="s">
        <v>84</v>
      </c>
      <c r="K63" s="499"/>
      <c r="L63" s="500"/>
      <c r="M63" s="496">
        <f>+別紙!AA14</f>
        <v>1409.6000000000001</v>
      </c>
      <c r="N63" s="497"/>
      <c r="O63" s="391" t="s">
        <v>83</v>
      </c>
      <c r="P63" s="160"/>
      <c r="Q63" s="126"/>
      <c r="R63" s="126"/>
      <c r="S63" s="126"/>
      <c r="T63" s="126"/>
      <c r="U63" s="126"/>
    </row>
    <row r="64" spans="3:21" ht="24.75" customHeight="1" x14ac:dyDescent="0.15">
      <c r="C64" s="495"/>
      <c r="D64" s="486" t="s">
        <v>85</v>
      </c>
      <c r="E64" s="487"/>
      <c r="F64" s="487"/>
      <c r="G64" s="488"/>
      <c r="H64" s="376" t="str">
        <f>+別紙!AA10</f>
        <v>0</v>
      </c>
      <c r="I64" s="236" t="s">
        <v>83</v>
      </c>
      <c r="J64" s="498" t="s">
        <v>86</v>
      </c>
      <c r="K64" s="499"/>
      <c r="L64" s="500"/>
      <c r="M64" s="496">
        <f>+別紙!AA15</f>
        <v>1025.7</v>
      </c>
      <c r="N64" s="497"/>
      <c r="O64" s="31" t="s">
        <v>83</v>
      </c>
      <c r="P64" s="504"/>
      <c r="Q64" s="505"/>
      <c r="R64" s="505"/>
      <c r="S64" s="505"/>
    </row>
    <row r="65" spans="1:22" ht="24.75" customHeight="1" x14ac:dyDescent="0.15">
      <c r="C65" s="495"/>
      <c r="D65" s="486" t="s">
        <v>87</v>
      </c>
      <c r="E65" s="487"/>
      <c r="F65" s="487"/>
      <c r="G65" s="488"/>
      <c r="H65" s="376" t="str">
        <f>+別紙!AA11</f>
        <v>0</v>
      </c>
      <c r="I65" s="236" t="s">
        <v>83</v>
      </c>
      <c r="J65" s="486" t="s">
        <v>88</v>
      </c>
      <c r="K65" s="487"/>
      <c r="L65" s="488"/>
      <c r="M65" s="496">
        <f>+別紙!AA16</f>
        <v>1409.6000000000001</v>
      </c>
      <c r="N65" s="497"/>
      <c r="O65" s="375" t="s">
        <v>83</v>
      </c>
      <c r="P65" s="158"/>
      <c r="Q65" s="159"/>
      <c r="R65" s="159"/>
      <c r="S65" s="159"/>
    </row>
    <row r="66" spans="1:22" ht="24.75" customHeight="1" x14ac:dyDescent="0.15">
      <c r="C66" s="392"/>
      <c r="D66" s="486" t="s">
        <v>89</v>
      </c>
      <c r="E66" s="487"/>
      <c r="F66" s="487"/>
      <c r="G66" s="488"/>
      <c r="H66" s="376" t="str">
        <f>+別紙!AA12</f>
        <v>0</v>
      </c>
      <c r="I66" s="236" t="s">
        <v>83</v>
      </c>
      <c r="J66" s="486" t="s">
        <v>90</v>
      </c>
      <c r="K66" s="487"/>
      <c r="L66" s="488"/>
      <c r="M66" s="496" t="str">
        <f>+別紙!AA17</f>
        <v>0</v>
      </c>
      <c r="N66" s="497"/>
      <c r="O66" s="375" t="s">
        <v>83</v>
      </c>
      <c r="P66" s="158"/>
      <c r="Q66" s="159"/>
      <c r="R66" s="159"/>
      <c r="S66" s="159"/>
    </row>
    <row r="67" spans="1:22" ht="24.75" customHeight="1" x14ac:dyDescent="0.15">
      <c r="C67" s="393"/>
      <c r="D67" s="486" t="s">
        <v>91</v>
      </c>
      <c r="E67" s="487"/>
      <c r="F67" s="487"/>
      <c r="G67" s="488"/>
      <c r="H67" s="376" t="str">
        <f>+別紙!AA13</f>
        <v>0</v>
      </c>
      <c r="I67" s="236" t="s">
        <v>83</v>
      </c>
      <c r="J67" s="486" t="s">
        <v>92</v>
      </c>
      <c r="K67" s="487"/>
      <c r="L67" s="488"/>
      <c r="M67" s="496" t="str">
        <f>+別紙!AA18</f>
        <v>0</v>
      </c>
      <c r="N67" s="497"/>
      <c r="O67" s="375" t="s">
        <v>83</v>
      </c>
      <c r="P67" s="158"/>
      <c r="Q67" s="159"/>
      <c r="R67" s="159"/>
      <c r="S67" s="159"/>
    </row>
    <row r="68" spans="1:22" ht="24" customHeight="1" x14ac:dyDescent="0.15">
      <c r="C68" s="501" t="s">
        <v>93</v>
      </c>
      <c r="D68" s="502"/>
      <c r="E68" s="503"/>
      <c r="F68" s="27"/>
      <c r="G68" s="27"/>
      <c r="H68" s="28"/>
      <c r="I68" s="28"/>
      <c r="J68" s="29"/>
      <c r="K68" s="29"/>
      <c r="L68" s="30"/>
      <c r="M68" s="30"/>
      <c r="N68" s="30"/>
      <c r="O68" s="31"/>
    </row>
    <row r="69" spans="1:22" ht="10.15" customHeight="1" x14ac:dyDescent="0.15">
      <c r="C69" s="394"/>
      <c r="D69" s="395"/>
      <c r="E69" s="395"/>
      <c r="F69" s="32"/>
      <c r="G69" s="32"/>
      <c r="H69" s="33"/>
      <c r="I69" s="33"/>
      <c r="J69" s="34"/>
      <c r="K69" s="34"/>
      <c r="L69" s="35"/>
      <c r="M69" s="35"/>
      <c r="N69" s="35"/>
      <c r="O69" s="33"/>
    </row>
    <row r="70" spans="1:22" ht="15" customHeight="1" x14ac:dyDescent="0.15">
      <c r="C70" s="460" t="s">
        <v>94</v>
      </c>
      <c r="D70" s="461"/>
      <c r="E70" s="461"/>
      <c r="F70" s="461"/>
      <c r="G70" s="461"/>
      <c r="H70" s="461"/>
      <c r="I70" s="461"/>
      <c r="J70" s="461"/>
      <c r="K70" s="461"/>
      <c r="L70" s="461"/>
      <c r="M70" s="461"/>
      <c r="N70" s="461"/>
      <c r="O70" s="461"/>
    </row>
    <row r="71" spans="1:22" ht="13.5" x14ac:dyDescent="0.15">
      <c r="C71" s="220" t="s">
        <v>95</v>
      </c>
      <c r="D71" s="395"/>
      <c r="E71" s="395"/>
      <c r="F71" s="32"/>
      <c r="G71" s="32"/>
      <c r="H71" s="33"/>
      <c r="I71" s="33"/>
      <c r="J71" s="34"/>
      <c r="K71" s="34"/>
      <c r="L71" s="35"/>
      <c r="M71" s="35"/>
      <c r="N71" s="35"/>
      <c r="O71" s="221"/>
    </row>
    <row r="72" spans="1:22" ht="15" customHeight="1" x14ac:dyDescent="0.15">
      <c r="A72" s="22">
        <v>11</v>
      </c>
      <c r="C72" s="396"/>
      <c r="D72" s="223"/>
      <c r="E72" s="223"/>
      <c r="F72" s="223"/>
      <c r="G72" s="223"/>
      <c r="H72" s="223"/>
      <c r="I72" s="223"/>
      <c r="J72" s="223"/>
      <c r="K72" s="223"/>
      <c r="L72" s="223"/>
      <c r="M72" s="223"/>
      <c r="N72" s="223"/>
      <c r="O72" s="224"/>
    </row>
    <row r="73" spans="1:22" ht="15" customHeight="1" x14ac:dyDescent="0.15">
      <c r="C73" s="180">
        <v>1</v>
      </c>
      <c r="D73" s="484" t="s">
        <v>96</v>
      </c>
      <c r="E73" s="484"/>
      <c r="F73" s="484"/>
      <c r="G73" s="484"/>
      <c r="H73" s="484"/>
      <c r="I73" s="484"/>
      <c r="J73" s="484"/>
      <c r="K73" s="484"/>
      <c r="L73" s="484"/>
      <c r="M73" s="484"/>
      <c r="N73" s="484"/>
      <c r="O73" s="485"/>
    </row>
    <row r="74" spans="1:22" ht="15" customHeight="1" x14ac:dyDescent="0.15">
      <c r="C74" s="180">
        <v>2</v>
      </c>
      <c r="D74" s="484" t="s">
        <v>97</v>
      </c>
      <c r="E74" s="484"/>
      <c r="F74" s="484"/>
      <c r="G74" s="484"/>
      <c r="H74" s="484"/>
      <c r="I74" s="484"/>
      <c r="J74" s="484"/>
      <c r="K74" s="484"/>
      <c r="L74" s="484"/>
      <c r="M74" s="484"/>
      <c r="N74" s="484"/>
      <c r="O74" s="485"/>
    </row>
    <row r="75" spans="1:22" ht="15" customHeight="1" x14ac:dyDescent="0.15">
      <c r="C75" s="180"/>
      <c r="D75" s="484" t="s">
        <v>98</v>
      </c>
      <c r="E75" s="484"/>
      <c r="F75" s="484"/>
      <c r="G75" s="484"/>
      <c r="H75" s="484"/>
      <c r="I75" s="484"/>
      <c r="J75" s="484"/>
      <c r="K75" s="484"/>
      <c r="L75" s="484"/>
      <c r="M75" s="484"/>
      <c r="N75" s="484"/>
      <c r="O75" s="485"/>
    </row>
    <row r="76" spans="1:22" ht="41.25" customHeight="1" x14ac:dyDescent="0.15">
      <c r="C76" s="180"/>
      <c r="D76" s="484" t="s">
        <v>99</v>
      </c>
      <c r="E76" s="484"/>
      <c r="F76" s="484"/>
      <c r="G76" s="484"/>
      <c r="H76" s="484"/>
      <c r="I76" s="484"/>
      <c r="J76" s="484"/>
      <c r="K76" s="484"/>
      <c r="L76" s="484"/>
      <c r="M76" s="484"/>
      <c r="N76" s="484"/>
      <c r="O76" s="485"/>
    </row>
    <row r="77" spans="1:22" ht="28.15" customHeight="1" x14ac:dyDescent="0.15">
      <c r="A77" s="21"/>
      <c r="B77" s="21"/>
      <c r="C77" s="180">
        <v>3</v>
      </c>
      <c r="D77" s="484" t="s">
        <v>100</v>
      </c>
      <c r="E77" s="484"/>
      <c r="F77" s="484"/>
      <c r="G77" s="484"/>
      <c r="H77" s="484"/>
      <c r="I77" s="484"/>
      <c r="J77" s="484"/>
      <c r="K77" s="484"/>
      <c r="L77" s="484"/>
      <c r="M77" s="484"/>
      <c r="N77" s="484"/>
      <c r="O77" s="485"/>
    </row>
    <row r="78" spans="1:22" ht="28.15" customHeight="1" x14ac:dyDescent="0.15">
      <c r="A78" s="21"/>
      <c r="B78" s="21"/>
      <c r="C78" s="180">
        <v>4</v>
      </c>
      <c r="D78" s="484" t="s">
        <v>101</v>
      </c>
      <c r="E78" s="484"/>
      <c r="F78" s="484"/>
      <c r="G78" s="484"/>
      <c r="H78" s="484"/>
      <c r="I78" s="484"/>
      <c r="J78" s="484"/>
      <c r="K78" s="484"/>
      <c r="L78" s="484"/>
      <c r="M78" s="484"/>
      <c r="N78" s="484"/>
      <c r="O78" s="485"/>
    </row>
    <row r="79" spans="1:22" ht="15" customHeight="1" x14ac:dyDescent="0.15">
      <c r="A79" s="21"/>
      <c r="B79" s="21"/>
      <c r="C79" s="180"/>
      <c r="D79" s="181" t="s">
        <v>102</v>
      </c>
      <c r="E79" s="484" t="s">
        <v>103</v>
      </c>
      <c r="F79" s="484"/>
      <c r="G79" s="484"/>
      <c r="H79" s="484"/>
      <c r="I79" s="484"/>
      <c r="J79" s="484"/>
      <c r="K79" s="484"/>
      <c r="L79" s="484"/>
      <c r="M79" s="484"/>
      <c r="N79" s="484"/>
      <c r="O79" s="485"/>
    </row>
    <row r="80" spans="1:22" ht="15" customHeight="1" x14ac:dyDescent="0.15">
      <c r="A80" s="21"/>
      <c r="B80" s="21"/>
      <c r="C80" s="180"/>
      <c r="D80" s="181" t="s">
        <v>104</v>
      </c>
      <c r="E80" s="484" t="s">
        <v>105</v>
      </c>
      <c r="F80" s="484"/>
      <c r="G80" s="484"/>
      <c r="H80" s="484"/>
      <c r="I80" s="484"/>
      <c r="J80" s="484"/>
      <c r="K80" s="484"/>
      <c r="L80" s="484"/>
      <c r="M80" s="484"/>
      <c r="N80" s="484"/>
      <c r="O80" s="485"/>
      <c r="Q80" s="254" t="s">
        <v>106</v>
      </c>
      <c r="U80"/>
      <c r="V80"/>
    </row>
    <row r="81" spans="1:28" ht="15" customHeight="1" x14ac:dyDescent="0.15">
      <c r="A81" s="21"/>
      <c r="B81" s="21"/>
      <c r="C81" s="180"/>
      <c r="D81" s="181" t="s">
        <v>107</v>
      </c>
      <c r="E81" s="484" t="s">
        <v>108</v>
      </c>
      <c r="F81" s="484"/>
      <c r="G81" s="484"/>
      <c r="H81" s="484"/>
      <c r="I81" s="484"/>
      <c r="J81" s="484"/>
      <c r="K81" s="484"/>
      <c r="L81" s="484"/>
      <c r="M81" s="484"/>
      <c r="N81" s="484"/>
      <c r="O81" s="485"/>
      <c r="Q81" s="254" t="s">
        <v>35</v>
      </c>
      <c r="R81" s="1"/>
      <c r="T81" s="2"/>
      <c r="U81" s="2"/>
    </row>
    <row r="82" spans="1:28" ht="15" customHeight="1" x14ac:dyDescent="0.15">
      <c r="A82" s="21"/>
      <c r="B82" s="21"/>
      <c r="C82" s="180"/>
      <c r="D82" s="181" t="s">
        <v>109</v>
      </c>
      <c r="E82" s="484" t="s">
        <v>110</v>
      </c>
      <c r="F82" s="484"/>
      <c r="G82" s="484"/>
      <c r="H82" s="484"/>
      <c r="I82" s="484"/>
      <c r="J82" s="484"/>
      <c r="K82" s="484"/>
      <c r="L82" s="484"/>
      <c r="M82" s="484"/>
      <c r="N82" s="484"/>
      <c r="O82" s="485"/>
      <c r="Q82" s="254" t="s">
        <v>111</v>
      </c>
      <c r="R82" s="1"/>
      <c r="T82" s="2"/>
      <c r="U82" s="2"/>
    </row>
    <row r="83" spans="1:28" ht="15" customHeight="1" x14ac:dyDescent="0.15">
      <c r="A83" s="21"/>
      <c r="B83" s="21"/>
      <c r="C83" s="180"/>
      <c r="D83" s="181" t="s">
        <v>112</v>
      </c>
      <c r="E83" s="484" t="s">
        <v>113</v>
      </c>
      <c r="F83" s="484"/>
      <c r="G83" s="484"/>
      <c r="H83" s="484"/>
      <c r="I83" s="484"/>
      <c r="J83" s="484"/>
      <c r="K83" s="484"/>
      <c r="L83" s="484"/>
      <c r="M83" s="484"/>
      <c r="N83" s="484"/>
      <c r="O83" s="485"/>
      <c r="Q83" s="254" t="s">
        <v>114</v>
      </c>
      <c r="T83" s="2"/>
      <c r="U83" s="2"/>
    </row>
    <row r="84" spans="1:28" ht="15" customHeight="1" x14ac:dyDescent="0.15">
      <c r="A84" s="21"/>
      <c r="B84" s="21"/>
      <c r="C84" s="180"/>
      <c r="D84" s="181" t="s">
        <v>115</v>
      </c>
      <c r="E84" s="484" t="s">
        <v>116</v>
      </c>
      <c r="F84" s="484"/>
      <c r="G84" s="484"/>
      <c r="H84" s="484"/>
      <c r="I84" s="484"/>
      <c r="J84" s="484"/>
      <c r="K84" s="484"/>
      <c r="L84" s="484"/>
      <c r="M84" s="484"/>
      <c r="N84" s="484"/>
      <c r="O84" s="485"/>
      <c r="Q84" s="254" t="s">
        <v>117</v>
      </c>
      <c r="T84" s="2"/>
      <c r="U84" s="2"/>
    </row>
    <row r="85" spans="1:28" ht="15" customHeight="1" x14ac:dyDescent="0.15">
      <c r="A85" s="21"/>
      <c r="B85" s="21"/>
      <c r="C85" s="180"/>
      <c r="D85" s="181" t="s">
        <v>118</v>
      </c>
      <c r="E85" s="484" t="s">
        <v>119</v>
      </c>
      <c r="F85" s="484"/>
      <c r="G85" s="484"/>
      <c r="H85" s="484"/>
      <c r="I85" s="484"/>
      <c r="J85" s="484"/>
      <c r="K85" s="484"/>
      <c r="L85" s="484"/>
      <c r="M85" s="484"/>
      <c r="N85" s="484"/>
      <c r="O85" s="485"/>
      <c r="R85" s="38"/>
      <c r="T85" s="2"/>
      <c r="U85" s="2"/>
    </row>
    <row r="86" spans="1:28" ht="15" customHeight="1" x14ac:dyDescent="0.15">
      <c r="A86" s="21"/>
      <c r="B86" s="21"/>
      <c r="C86" s="180"/>
      <c r="D86" s="181" t="s">
        <v>120</v>
      </c>
      <c r="E86" s="484" t="s">
        <v>121</v>
      </c>
      <c r="F86" s="484"/>
      <c r="G86" s="484"/>
      <c r="H86" s="484"/>
      <c r="I86" s="484"/>
      <c r="J86" s="484"/>
      <c r="K86" s="484"/>
      <c r="L86" s="484"/>
      <c r="M86" s="484"/>
      <c r="N86" s="484"/>
      <c r="O86" s="485"/>
      <c r="Q86" s="24"/>
      <c r="R86" s="24"/>
      <c r="S86" s="24"/>
      <c r="T86" s="24"/>
      <c r="U86" s="24"/>
      <c r="V86" s="24"/>
      <c r="W86" s="24"/>
      <c r="X86" s="24"/>
      <c r="Y86" s="24"/>
      <c r="Z86" s="24"/>
    </row>
    <row r="87" spans="1:28" ht="15" customHeight="1" x14ac:dyDescent="0.15">
      <c r="A87" s="21"/>
      <c r="B87" s="21"/>
      <c r="C87" s="180"/>
      <c r="D87" s="181" t="s">
        <v>122</v>
      </c>
      <c r="E87" s="484" t="s">
        <v>123</v>
      </c>
      <c r="F87" s="484"/>
      <c r="G87" s="484"/>
      <c r="H87" s="484"/>
      <c r="I87" s="484"/>
      <c r="J87" s="484"/>
      <c r="K87" s="484"/>
      <c r="L87" s="484"/>
      <c r="M87" s="484"/>
      <c r="N87" s="484"/>
      <c r="O87" s="485"/>
      <c r="Q87" s="231"/>
      <c r="R87" s="231"/>
      <c r="S87" s="231"/>
      <c r="T87" s="231"/>
      <c r="U87" s="231"/>
      <c r="V87" s="231"/>
      <c r="W87" s="231"/>
      <c r="X87" s="231"/>
      <c r="Y87" s="231"/>
      <c r="Z87" s="231"/>
      <c r="AA87"/>
    </row>
    <row r="88" spans="1:28" ht="15" customHeight="1" x14ac:dyDescent="0.15">
      <c r="A88" s="21"/>
      <c r="B88" s="21"/>
      <c r="C88" s="180"/>
      <c r="D88" s="181" t="s">
        <v>124</v>
      </c>
      <c r="E88" s="484" t="s">
        <v>125</v>
      </c>
      <c r="F88" s="484"/>
      <c r="G88" s="484"/>
      <c r="H88" s="484"/>
      <c r="I88" s="484"/>
      <c r="J88" s="484"/>
      <c r="K88" s="484"/>
      <c r="L88" s="484"/>
      <c r="M88" s="484"/>
      <c r="N88" s="484"/>
      <c r="O88" s="485"/>
      <c r="Q88" s="3"/>
      <c r="R88" s="3"/>
      <c r="S88" s="3"/>
      <c r="T88" s="3"/>
      <c r="U88" s="3"/>
      <c r="V88" s="3"/>
      <c r="W88" s="3"/>
      <c r="X88" s="3"/>
      <c r="Y88" s="3"/>
      <c r="AA88" s="91"/>
    </row>
    <row r="89" spans="1:28" ht="28.15" customHeight="1" x14ac:dyDescent="0.15">
      <c r="A89" s="21"/>
      <c r="B89" s="21"/>
      <c r="C89" s="180"/>
      <c r="D89" s="181" t="s">
        <v>126</v>
      </c>
      <c r="E89" s="484" t="s">
        <v>127</v>
      </c>
      <c r="F89" s="484"/>
      <c r="G89" s="484"/>
      <c r="H89" s="484"/>
      <c r="I89" s="484"/>
      <c r="J89" s="484"/>
      <c r="K89" s="484"/>
      <c r="L89" s="484"/>
      <c r="M89" s="484"/>
      <c r="N89" s="484"/>
      <c r="O89" s="485"/>
      <c r="Q89" s="3"/>
      <c r="R89" s="3"/>
      <c r="S89" s="3"/>
      <c r="T89" s="3"/>
      <c r="U89" s="91"/>
      <c r="V89" s="3"/>
      <c r="W89" s="3"/>
      <c r="X89" s="3"/>
      <c r="Y89" s="3"/>
      <c r="AA89" s="91"/>
    </row>
    <row r="90" spans="1:28" ht="15" customHeight="1" x14ac:dyDescent="0.15">
      <c r="A90" s="21"/>
      <c r="B90" s="21"/>
      <c r="C90" s="180"/>
      <c r="D90" s="181" t="s">
        <v>128</v>
      </c>
      <c r="E90" s="484" t="s">
        <v>129</v>
      </c>
      <c r="F90" s="484"/>
      <c r="G90" s="484"/>
      <c r="H90" s="484"/>
      <c r="I90" s="484"/>
      <c r="J90" s="484"/>
      <c r="K90" s="484"/>
      <c r="L90" s="484"/>
      <c r="M90" s="484"/>
      <c r="N90" s="484"/>
      <c r="O90" s="485"/>
      <c r="Q90" s="91"/>
      <c r="R90" s="3"/>
      <c r="S90" s="3"/>
      <c r="T90" s="3"/>
      <c r="U90" s="3"/>
      <c r="V90" s="3"/>
      <c r="W90" s="3"/>
      <c r="X90" s="3"/>
      <c r="Y90" s="3"/>
      <c r="AA90" s="91"/>
      <c r="AB90" s="232"/>
    </row>
    <row r="91" spans="1:28" ht="28.15" customHeight="1" x14ac:dyDescent="0.15">
      <c r="A91" s="21"/>
      <c r="B91" s="21"/>
      <c r="C91" s="180"/>
      <c r="D91" s="181" t="s">
        <v>130</v>
      </c>
      <c r="E91" s="484" t="s">
        <v>131</v>
      </c>
      <c r="F91" s="484"/>
      <c r="G91" s="484"/>
      <c r="H91" s="484"/>
      <c r="I91" s="484"/>
      <c r="J91" s="484"/>
      <c r="K91" s="484"/>
      <c r="L91" s="484"/>
      <c r="M91" s="484"/>
      <c r="N91" s="484"/>
      <c r="O91" s="485"/>
      <c r="Q91" s="3"/>
      <c r="R91" s="3"/>
      <c r="S91" s="3"/>
      <c r="T91" s="3"/>
      <c r="U91" s="91"/>
      <c r="V91" s="3"/>
      <c r="W91" s="3"/>
      <c r="X91" s="3"/>
      <c r="Y91" s="3"/>
      <c r="Z91" s="3"/>
      <c r="AA91" s="91"/>
    </row>
    <row r="92" spans="1:28" ht="28.15" customHeight="1" x14ac:dyDescent="0.15">
      <c r="A92" s="21"/>
      <c r="B92" s="21"/>
      <c r="C92" s="180"/>
      <c r="D92" s="181" t="s">
        <v>132</v>
      </c>
      <c r="E92" s="484" t="s">
        <v>133</v>
      </c>
      <c r="F92" s="484"/>
      <c r="G92" s="484"/>
      <c r="H92" s="484"/>
      <c r="I92" s="484"/>
      <c r="J92" s="484"/>
      <c r="K92" s="484"/>
      <c r="L92" s="484"/>
      <c r="M92" s="484"/>
      <c r="N92" s="484"/>
      <c r="O92" s="485"/>
      <c r="Q92" s="3"/>
      <c r="R92" s="3"/>
      <c r="S92" s="3"/>
      <c r="T92" s="3"/>
      <c r="U92" s="3"/>
      <c r="V92" s="3"/>
      <c r="W92" s="3"/>
      <c r="X92" s="3"/>
      <c r="Y92" s="3"/>
      <c r="Z92" s="3"/>
      <c r="AA92" s="3"/>
    </row>
    <row r="93" spans="1:28" ht="28.15" customHeight="1" x14ac:dyDescent="0.15">
      <c r="A93" s="21"/>
      <c r="B93" s="21"/>
      <c r="C93" s="180">
        <v>5</v>
      </c>
      <c r="D93" s="484" t="s">
        <v>134</v>
      </c>
      <c r="E93" s="484"/>
      <c r="F93" s="484"/>
      <c r="G93" s="484"/>
      <c r="H93" s="484"/>
      <c r="I93" s="484"/>
      <c r="J93" s="484"/>
      <c r="K93" s="484"/>
      <c r="L93" s="484"/>
      <c r="M93" s="484"/>
      <c r="N93" s="484"/>
      <c r="O93" s="485"/>
      <c r="Q93" s="3"/>
      <c r="R93" s="3"/>
      <c r="S93" s="3"/>
      <c r="T93" s="3"/>
      <c r="U93" s="3"/>
      <c r="V93" s="3"/>
      <c r="W93" s="3"/>
      <c r="X93" s="3"/>
      <c r="Y93" s="3"/>
      <c r="Z93" s="3"/>
      <c r="AA93" s="3"/>
    </row>
    <row r="94" spans="1:28" ht="15" customHeight="1" x14ac:dyDescent="0.15">
      <c r="A94" s="21"/>
      <c r="B94" s="21"/>
      <c r="C94" s="180">
        <v>6</v>
      </c>
      <c r="D94" s="484" t="s">
        <v>135</v>
      </c>
      <c r="E94" s="484"/>
      <c r="F94" s="484"/>
      <c r="G94" s="484"/>
      <c r="H94" s="484"/>
      <c r="I94" s="484"/>
      <c r="J94" s="484"/>
      <c r="K94" s="484"/>
      <c r="L94" s="484"/>
      <c r="M94" s="484"/>
      <c r="N94" s="484"/>
      <c r="O94" s="485"/>
      <c r="Q94"/>
      <c r="R94"/>
      <c r="S94"/>
      <c r="T94"/>
      <c r="U94"/>
      <c r="V94"/>
      <c r="W94"/>
      <c r="X94"/>
      <c r="Y94"/>
      <c r="Z94"/>
    </row>
    <row r="95" spans="1:28" ht="13.15" customHeight="1" x14ac:dyDescent="0.15">
      <c r="C95" s="182"/>
      <c r="D95" s="36"/>
      <c r="E95" s="36"/>
      <c r="F95" s="36"/>
      <c r="G95" s="36"/>
      <c r="H95" s="36"/>
      <c r="I95" s="36"/>
      <c r="J95" s="36"/>
      <c r="K95" s="36"/>
      <c r="L95" s="36"/>
      <c r="M95" s="36"/>
      <c r="N95" s="36"/>
      <c r="O95" s="37"/>
      <c r="Q95" s="255" t="s">
        <v>136</v>
      </c>
      <c r="R95" s="255" t="s">
        <v>137</v>
      </c>
      <c r="S95"/>
      <c r="T95"/>
      <c r="U95"/>
      <c r="V95"/>
      <c r="W95"/>
      <c r="X95"/>
      <c r="Y95"/>
      <c r="Z95"/>
    </row>
    <row r="96" spans="1:28" ht="13.5" x14ac:dyDescent="0.15">
      <c r="Q96" s="255" t="s">
        <v>138</v>
      </c>
      <c r="R96" s="257" t="s">
        <v>139</v>
      </c>
      <c r="S96"/>
      <c r="T96"/>
      <c r="U96"/>
      <c r="V96"/>
      <c r="W96"/>
      <c r="X96"/>
      <c r="Y96"/>
      <c r="Z96"/>
    </row>
    <row r="97" spans="17:26" ht="13.5" x14ac:dyDescent="0.15">
      <c r="Q97" s="255"/>
      <c r="R97"/>
      <c r="S97"/>
      <c r="T97"/>
      <c r="U97"/>
      <c r="V97"/>
      <c r="W97"/>
      <c r="X97"/>
      <c r="Y97"/>
      <c r="Z97"/>
    </row>
    <row r="98" spans="17:26" ht="13.5" x14ac:dyDescent="0.15">
      <c r="Q98" s="255" t="s">
        <v>140</v>
      </c>
      <c r="R98"/>
    </row>
    <row r="99" spans="17:26" ht="13.5" x14ac:dyDescent="0.15">
      <c r="Q99" s="255" t="s">
        <v>141</v>
      </c>
      <c r="R99"/>
    </row>
    <row r="100" spans="17:26" ht="13.5" x14ac:dyDescent="0.15">
      <c r="Q100" s="255" t="s">
        <v>142</v>
      </c>
      <c r="R100"/>
    </row>
    <row r="101" spans="17:26" ht="13.5" x14ac:dyDescent="0.15">
      <c r="Q101" s="255" t="s">
        <v>55</v>
      </c>
      <c r="R101"/>
    </row>
    <row r="102" spans="17:26" ht="13.5" x14ac:dyDescent="0.15">
      <c r="Q102" s="255" t="s">
        <v>143</v>
      </c>
      <c r="R102"/>
    </row>
    <row r="103" spans="17:26" ht="13.5" x14ac:dyDescent="0.15">
      <c r="Q103" s="255" t="s">
        <v>144</v>
      </c>
    </row>
    <row r="104" spans="17:26" ht="13.5" x14ac:dyDescent="0.15">
      <c r="Q104" s="255" t="s">
        <v>145</v>
      </c>
    </row>
    <row r="105" spans="17:26" ht="13.5" x14ac:dyDescent="0.15">
      <c r="Q105" s="255" t="s">
        <v>146</v>
      </c>
    </row>
    <row r="106" spans="17:26" ht="13.5" x14ac:dyDescent="0.15">
      <c r="Q106" s="255" t="s">
        <v>147</v>
      </c>
    </row>
    <row r="107" spans="17:26" ht="13.5" x14ac:dyDescent="0.15">
      <c r="Q107" s="255" t="s">
        <v>148</v>
      </c>
    </row>
    <row r="108" spans="17:26" ht="13.5" x14ac:dyDescent="0.15">
      <c r="Q108" s="255" t="s">
        <v>149</v>
      </c>
    </row>
    <row r="109" spans="17:26" ht="13.5" x14ac:dyDescent="0.15">
      <c r="Q109" s="255" t="s">
        <v>150</v>
      </c>
    </row>
    <row r="110" spans="17:26" ht="13.5" x14ac:dyDescent="0.15">
      <c r="Q110" s="255" t="s">
        <v>151</v>
      </c>
    </row>
    <row r="111" spans="17:26" ht="13.5" x14ac:dyDescent="0.15">
      <c r="Q111" s="255" t="s">
        <v>152</v>
      </c>
    </row>
    <row r="112" spans="17:26" ht="13.5" x14ac:dyDescent="0.15">
      <c r="Q112" s="255" t="s">
        <v>153</v>
      </c>
    </row>
    <row r="113" spans="17:17" ht="13.5" x14ac:dyDescent="0.15">
      <c r="Q113" s="255" t="s">
        <v>154</v>
      </c>
    </row>
    <row r="114" spans="17:17" ht="13.5" x14ac:dyDescent="0.15">
      <c r="Q114" s="255" t="s">
        <v>155</v>
      </c>
    </row>
    <row r="115" spans="17:17" ht="13.5" x14ac:dyDescent="0.15">
      <c r="Q115" s="255" t="s">
        <v>156</v>
      </c>
    </row>
    <row r="116" spans="17:17" ht="13.5" x14ac:dyDescent="0.15">
      <c r="Q116" s="255" t="s">
        <v>157</v>
      </c>
    </row>
    <row r="117" spans="17:17" ht="13.5" x14ac:dyDescent="0.15">
      <c r="Q117" s="255" t="s">
        <v>158</v>
      </c>
    </row>
    <row r="118" spans="17:17" ht="13.5" x14ac:dyDescent="0.15">
      <c r="Q118" s="255" t="s">
        <v>159</v>
      </c>
    </row>
    <row r="119" spans="17:17" ht="13.5" x14ac:dyDescent="0.15">
      <c r="Q119" s="255" t="s">
        <v>160</v>
      </c>
    </row>
    <row r="120" spans="17:17" ht="13.5" x14ac:dyDescent="0.15">
      <c r="Q120" s="255" t="s">
        <v>161</v>
      </c>
    </row>
    <row r="121" spans="17:17" ht="13.5" x14ac:dyDescent="0.15">
      <c r="Q121" s="255" t="s">
        <v>162</v>
      </c>
    </row>
    <row r="122" spans="17:17" ht="13.5" x14ac:dyDescent="0.15">
      <c r="Q122" s="255" t="s">
        <v>163</v>
      </c>
    </row>
    <row r="123" spans="17:17" ht="13.5" x14ac:dyDescent="0.15">
      <c r="Q123" s="255" t="s">
        <v>164</v>
      </c>
    </row>
    <row r="124" spans="17:17" ht="13.5" x14ac:dyDescent="0.15">
      <c r="Q124" s="255" t="s">
        <v>165</v>
      </c>
    </row>
    <row r="125" spans="17:17" ht="13.5" x14ac:dyDescent="0.15">
      <c r="Q125" s="255" t="s">
        <v>166</v>
      </c>
    </row>
    <row r="126" spans="17:17" ht="13.5" x14ac:dyDescent="0.15">
      <c r="Q126" s="255" t="s">
        <v>167</v>
      </c>
    </row>
    <row r="127" spans="17:17" ht="13.5" x14ac:dyDescent="0.15">
      <c r="Q127" s="255" t="s">
        <v>168</v>
      </c>
    </row>
    <row r="128" spans="17:17" ht="13.5" x14ac:dyDescent="0.15">
      <c r="Q128" s="255" t="s">
        <v>169</v>
      </c>
    </row>
    <row r="129" spans="17:17" ht="13.5" x14ac:dyDescent="0.15">
      <c r="Q129" s="255" t="s">
        <v>170</v>
      </c>
    </row>
    <row r="130" spans="17:17" ht="13.5" x14ac:dyDescent="0.15">
      <c r="Q130" s="255" t="s">
        <v>171</v>
      </c>
    </row>
    <row r="131" spans="17:17" ht="13.5" x14ac:dyDescent="0.15">
      <c r="Q131" s="255" t="s">
        <v>172</v>
      </c>
    </row>
    <row r="132" spans="17:17" ht="13.5" x14ac:dyDescent="0.15">
      <c r="Q132" s="256" t="s">
        <v>173</v>
      </c>
    </row>
    <row r="133" spans="17:17" ht="13.5" x14ac:dyDescent="0.15">
      <c r="Q133" s="256" t="s">
        <v>174</v>
      </c>
    </row>
    <row r="134" spans="17:17" ht="13.5" x14ac:dyDescent="0.15">
      <c r="Q134" s="256" t="s">
        <v>175</v>
      </c>
    </row>
    <row r="135" spans="17:17" ht="13.5" x14ac:dyDescent="0.15">
      <c r="Q135" s="256" t="s">
        <v>176</v>
      </c>
    </row>
    <row r="136" spans="17:17" ht="13.5" x14ac:dyDescent="0.15">
      <c r="Q136" s="256" t="s">
        <v>177</v>
      </c>
    </row>
    <row r="137" spans="17:17" ht="13.5" x14ac:dyDescent="0.15">
      <c r="Q137" s="256" t="s">
        <v>178</v>
      </c>
    </row>
    <row r="138" spans="17:17" ht="13.5" x14ac:dyDescent="0.15">
      <c r="Q138" s="256" t="s">
        <v>179</v>
      </c>
    </row>
    <row r="139" spans="17:17" ht="13.5" x14ac:dyDescent="0.15">
      <c r="Q139" s="256" t="s">
        <v>180</v>
      </c>
    </row>
    <row r="140" spans="17:17" ht="13.5" x14ac:dyDescent="0.15">
      <c r="Q140" s="256" t="s">
        <v>181</v>
      </c>
    </row>
    <row r="141" spans="17:17" x14ac:dyDescent="0.15">
      <c r="Q141" s="254"/>
    </row>
    <row r="142" spans="17:17" ht="13.5" x14ac:dyDescent="0.15">
      <c r="Q142" s="255" t="s">
        <v>182</v>
      </c>
    </row>
    <row r="143" spans="17:17" x14ac:dyDescent="0.15">
      <c r="Q143" s="254" t="s">
        <v>183</v>
      </c>
    </row>
    <row r="144" spans="17:17" x14ac:dyDescent="0.15">
      <c r="Q144" s="21" t="s">
        <v>184</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0" width="9" style="40"/>
    <col min="51" max="51" width="49.75" style="40" bestFit="1" customWidth="1"/>
    <col min="52" max="53" width="9" style="40"/>
    <col min="54" max="54" width="54.5" style="40" bestFit="1" customWidth="1"/>
    <col min="55" max="55" width="13" style="40" bestFit="1" customWidth="1"/>
    <col min="56" max="56" width="24.5" style="40" bestFit="1" customWidth="1"/>
    <col min="57"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8"/>
      <c r="AV2" s="115"/>
      <c r="AW2" s="405"/>
    </row>
    <row r="3" spans="2:49" ht="13.15" customHeight="1" x14ac:dyDescent="0.15">
      <c r="B3" s="535"/>
      <c r="C3" s="535"/>
      <c r="D3" s="535"/>
      <c r="E3" s="535"/>
      <c r="F3" s="535"/>
      <c r="G3" s="535"/>
      <c r="H3" s="535"/>
      <c r="I3"/>
      <c r="J3"/>
      <c r="K3"/>
      <c r="L3"/>
      <c r="M3"/>
      <c r="N3"/>
      <c r="O3"/>
      <c r="P3"/>
      <c r="Q3"/>
      <c r="R3"/>
      <c r="S3"/>
      <c r="T3"/>
      <c r="U3"/>
      <c r="V3"/>
      <c r="W3"/>
      <c r="X3"/>
      <c r="Y3"/>
      <c r="Z3" s="42"/>
      <c r="AA3" s="42"/>
      <c r="AB3" s="563"/>
      <c r="AC3" s="564"/>
      <c r="AD3" s="564"/>
      <c r="AE3" s="86"/>
      <c r="AF3" s="108"/>
      <c r="AG3" s="108"/>
      <c r="AH3" s="108"/>
      <c r="AI3" s="108"/>
      <c r="AJ3" s="108"/>
      <c r="AK3" s="108"/>
      <c r="AL3" s="108"/>
      <c r="AM3" s="108"/>
      <c r="AN3" s="108"/>
      <c r="AO3" s="108"/>
      <c r="AP3" s="565" t="s">
        <v>188</v>
      </c>
      <c r="AQ3" s="566"/>
      <c r="AR3" s="567"/>
      <c r="AS3" s="571" t="s">
        <v>189</v>
      </c>
      <c r="AT3" s="572"/>
      <c r="AU3" s="406" t="s">
        <v>28</v>
      </c>
      <c r="AV3" s="116"/>
      <c r="AW3" s="405"/>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68"/>
      <c r="AQ4" s="569"/>
      <c r="AR4" s="570"/>
      <c r="AS4" s="573" t="str">
        <f>+表紙!N28</f>
        <v>○</v>
      </c>
      <c r="AT4" s="574"/>
      <c r="AU4" s="407" t="str">
        <f>+表紙!O28</f>
        <v>　</v>
      </c>
      <c r="AV4" s="116"/>
      <c r="AW4" s="405"/>
    </row>
    <row r="5" spans="2:49" ht="15" customHeight="1" x14ac:dyDescent="0.15">
      <c r="B5" s="151" t="s">
        <v>190</v>
      </c>
      <c r="C5" s="151"/>
      <c r="F5" s="151"/>
      <c r="G5" s="106"/>
      <c r="H5" s="106"/>
      <c r="I5" s="106"/>
      <c r="J5" s="106"/>
      <c r="K5" s="106"/>
      <c r="L5" s="106"/>
      <c r="M5" s="42"/>
      <c r="N5" s="42"/>
      <c r="O5" s="42"/>
      <c r="P5" s="42"/>
      <c r="Q5" s="42"/>
      <c r="R5" s="42"/>
      <c r="S5" s="42"/>
      <c r="T5" s="42"/>
      <c r="U5" s="42"/>
      <c r="V5" s="42"/>
      <c r="W5" s="42"/>
      <c r="X5" s="42"/>
      <c r="Y5" s="42"/>
      <c r="Z5" s="586" t="s">
        <v>191</v>
      </c>
      <c r="AA5" s="586"/>
      <c r="AB5" s="587"/>
      <c r="AC5" s="587"/>
      <c r="AD5" s="587"/>
      <c r="AE5" s="86" t="s">
        <v>192</v>
      </c>
      <c r="AF5" s="545" t="str">
        <f>+表紙!F47</f>
        <v>日本国土開発株式会社　東京支店</v>
      </c>
      <c r="AG5" s="545"/>
      <c r="AH5" s="545"/>
      <c r="AI5" s="545"/>
      <c r="AJ5" s="545"/>
      <c r="AK5" s="545"/>
      <c r="AL5" s="545"/>
      <c r="AM5" s="545"/>
      <c r="AN5" s="545"/>
      <c r="AO5" s="545"/>
      <c r="AP5" s="545"/>
      <c r="AQ5" s="545"/>
      <c r="AR5" s="545"/>
      <c r="AS5" s="545"/>
      <c r="AT5" s="545"/>
      <c r="AU5" s="545"/>
      <c r="AV5" s="237"/>
      <c r="AW5" s="405"/>
    </row>
    <row r="6" spans="2:49" ht="24.75" customHeight="1" thickBot="1" x14ac:dyDescent="0.2">
      <c r="B6" s="294" t="s">
        <v>193</v>
      </c>
      <c r="C6" s="153"/>
      <c r="F6" s="153"/>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05"/>
    </row>
    <row r="7" spans="2:49" ht="28.15" customHeight="1" thickBot="1" x14ac:dyDescent="0.2">
      <c r="B7" s="618" t="s">
        <v>194</v>
      </c>
      <c r="C7" s="619"/>
      <c r="D7" s="588" t="s">
        <v>195</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05"/>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05"/>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05"/>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6"/>
      <c r="AE10" s="609"/>
      <c r="AF10" s="56"/>
      <c r="AN10" s="53"/>
      <c r="AO10" s="53"/>
      <c r="AP10" s="53"/>
      <c r="AQ10" s="53"/>
      <c r="AR10" s="53"/>
      <c r="AS10"/>
      <c r="AT10"/>
      <c r="AU10"/>
      <c r="AV10"/>
      <c r="AW10" s="405"/>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05"/>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05"/>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05"/>
    </row>
    <row r="14" spans="2:49" ht="27" customHeight="1" thickTop="1" thickBot="1" x14ac:dyDescent="0.2">
      <c r="F14" s="51" t="s">
        <v>210</v>
      </c>
      <c r="G14" s="601" t="s">
        <v>211</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05"/>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05"/>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216</v>
      </c>
      <c r="AT16" s="559"/>
      <c r="AU16" s="95"/>
      <c r="AV16" s="44" t="s">
        <v>203</v>
      </c>
      <c r="AW16" s="405"/>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05"/>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89"/>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05"/>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527" t="s">
        <v>227</v>
      </c>
    </row>
    <row r="20" spans="2:49" ht="27" customHeight="1" thickTop="1" thickBot="1" x14ac:dyDescent="0.2">
      <c r="K20" s="56"/>
      <c r="L20" s="53"/>
      <c r="M20" s="555"/>
      <c r="N20" s="56"/>
      <c r="P20" s="45" t="s">
        <v>228</v>
      </c>
      <c r="Q20" s="550" t="s">
        <v>229</v>
      </c>
      <c r="R20" s="550"/>
      <c r="S20" s="550"/>
      <c r="T20" s="551"/>
      <c r="U20" s="132"/>
      <c r="V20" s="244"/>
      <c r="W20" s="246"/>
      <c r="X20" s="247"/>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528"/>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2"/>
      <c r="V21" s="132"/>
      <c r="W21" s="132"/>
      <c r="X21" s="132"/>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05"/>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05"/>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05"/>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05"/>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05"/>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05"/>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05"/>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05"/>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05"/>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05"/>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05"/>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05"/>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05"/>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05"/>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233"/>
      <c r="AZ36" s="233"/>
      <c r="BA36" s="233"/>
      <c r="BB36" s="233"/>
      <c r="BC36" s="23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83"/>
      <c r="AZ37" s="234"/>
      <c r="BA37" s="234"/>
      <c r="BB37" s="234"/>
      <c r="BC37" s="234"/>
      <c r="BD37" s="234"/>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127"/>
      <c r="AZ38" s="127"/>
      <c r="BA38" s="127"/>
      <c r="BB38" s="127"/>
      <c r="BC38" s="127"/>
      <c r="BD38" s="127"/>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127"/>
      <c r="AZ39" s="127"/>
      <c r="BA39" s="127"/>
      <c r="BB39" s="127"/>
      <c r="BC39" s="127"/>
      <c r="BD39" s="127"/>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127"/>
      <c r="AZ40" s="127"/>
      <c r="BA40" s="127"/>
      <c r="BB40" s="127"/>
      <c r="BC40" s="127"/>
      <c r="BD40" s="127"/>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127"/>
      <c r="AZ41" s="127"/>
      <c r="BA41" s="127"/>
      <c r="BB41" s="127"/>
      <c r="BC41" s="127"/>
      <c r="BD41" s="127"/>
    </row>
    <row r="42" spans="2:62" ht="13.5" x14ac:dyDescent="0.15">
      <c r="H42" s="271"/>
      <c r="I42" s="68"/>
      <c r="J42" s="68"/>
      <c r="K42" s="68"/>
      <c r="R42" s="68"/>
      <c r="S42" s="68"/>
      <c r="T42" s="68"/>
      <c r="AQ42" s="53"/>
      <c r="AR42" s="53"/>
      <c r="AS42" s="127"/>
      <c r="AT42" s="64"/>
      <c r="AY42" s="127"/>
      <c r="AZ42" s="127"/>
      <c r="BA42" s="127"/>
      <c r="BB42" s="127"/>
      <c r="BC42" s="127"/>
      <c r="BD42" s="127"/>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ht="13.5" x14ac:dyDescent="0.15">
      <c r="H45" s="271"/>
      <c r="I45" s="68"/>
      <c r="J45" s="68"/>
      <c r="K45" s="68"/>
      <c r="R45" s="68"/>
      <c r="S45" s="68"/>
      <c r="T45" s="68"/>
      <c r="AY45" s="69"/>
      <c r="AZ45" s="69"/>
      <c r="BA45" s="69"/>
      <c r="BB45" s="69"/>
      <c r="BC45" s="69"/>
      <c r="BD45" s="69"/>
    </row>
    <row r="46" spans="2:62" ht="13.5" x14ac:dyDescent="0.15">
      <c r="H46" s="271"/>
      <c r="I46" s="68"/>
      <c r="J46" s="68"/>
      <c r="K46" s="68"/>
      <c r="R46" s="68"/>
      <c r="S46" s="68"/>
      <c r="T46" s="68"/>
      <c r="AY46" s="69"/>
      <c r="AZ46" s="69"/>
      <c r="BA46" s="69"/>
      <c r="BB46" s="69"/>
      <c r="BC46" s="69"/>
      <c r="BD46" s="69"/>
    </row>
    <row r="47" spans="2:62" ht="13.5" x14ac:dyDescent="0.15">
      <c r="H47" s="271"/>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7" zoomScaleNormal="100" workbookViewId="0">
      <selection activeCell="AL31" sqref="AL31:AQ3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275</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343.8</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305.8</v>
      </c>
      <c r="E24" s="557"/>
      <c r="F24" s="557"/>
      <c r="G24" s="192" t="s">
        <v>242</v>
      </c>
      <c r="H24" s="546">
        <f>+F12</f>
        <v>343.8</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343.8</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343.8</v>
      </c>
      <c r="Q27" s="606"/>
      <c r="R27" s="606"/>
      <c r="S27" s="606"/>
      <c r="T27" s="44" t="s">
        <v>203</v>
      </c>
      <c r="U27" s="64"/>
      <c r="V27" s="64"/>
      <c r="Y27" s="62" t="s">
        <v>215</v>
      </c>
      <c r="Z27" s="65"/>
      <c r="AH27" s="53"/>
      <c r="AI27" s="53"/>
      <c r="AJ27" s="53"/>
      <c r="AK27" s="53"/>
      <c r="AL27" s="576">
        <f>+AH18+P27</f>
        <v>343.8</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343.8</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305.8</v>
      </c>
      <c r="E29" s="557"/>
      <c r="F29" s="557"/>
      <c r="G29" s="192" t="s">
        <v>242</v>
      </c>
      <c r="H29" s="546">
        <f>+AL27</f>
        <v>343.8</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343.8</v>
      </c>
      <c r="S30" s="606"/>
      <c r="T30" s="606"/>
      <c r="U30" s="606"/>
      <c r="V30" s="44" t="s">
        <v>203</v>
      </c>
      <c r="Y30" s="561" t="s">
        <v>264</v>
      </c>
      <c r="Z30" s="562"/>
      <c r="AA30" s="602"/>
      <c r="AB30" s="603"/>
      <c r="AC30" s="603"/>
      <c r="AD30" s="603"/>
      <c r="AE30" s="603"/>
      <c r="AF30" s="44" t="s">
        <v>203</v>
      </c>
      <c r="AL30" s="579">
        <v>0</v>
      </c>
      <c r="AM30" s="580"/>
      <c r="AN30" s="580"/>
      <c r="AO30" s="580"/>
      <c r="AP30" s="52" t="s">
        <v>203</v>
      </c>
      <c r="AS30" s="598"/>
      <c r="AT30" s="595"/>
      <c r="AU30" s="595"/>
      <c r="AV30" s="596"/>
      <c r="AW30" s="413"/>
    </row>
    <row r="31" spans="2:49" ht="27" customHeight="1" thickTop="1" thickBot="1" x14ac:dyDescent="0.2">
      <c r="B31" s="533" t="s">
        <v>265</v>
      </c>
      <c r="C31" s="534"/>
      <c r="D31" s="557">
        <v>305.8</v>
      </c>
      <c r="E31" s="557"/>
      <c r="F31" s="557"/>
      <c r="G31" s="192" t="s">
        <v>242</v>
      </c>
      <c r="H31" s="546">
        <f>+AS24</f>
        <v>343.8</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277</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278</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279</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1" zoomScaleNormal="100" workbookViewId="0">
      <selection activeCell="AL31" sqref="AL31:AQ3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280</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50.8</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77.400000000000006</v>
      </c>
      <c r="E24" s="557"/>
      <c r="F24" s="557"/>
      <c r="G24" s="192" t="s">
        <v>242</v>
      </c>
      <c r="H24" s="546">
        <f>+F12</f>
        <v>50.8</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50.8</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50.8</v>
      </c>
      <c r="Q27" s="606"/>
      <c r="R27" s="606"/>
      <c r="S27" s="606"/>
      <c r="T27" s="44" t="s">
        <v>203</v>
      </c>
      <c r="U27" s="64"/>
      <c r="V27" s="64"/>
      <c r="Y27" s="62" t="s">
        <v>215</v>
      </c>
      <c r="Z27" s="65"/>
      <c r="AH27" s="53"/>
      <c r="AI27" s="53"/>
      <c r="AJ27" s="53"/>
      <c r="AK27" s="53"/>
      <c r="AL27" s="576">
        <f>+AH18+P27</f>
        <v>50.8</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50.8</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77.400000000000006</v>
      </c>
      <c r="E29" s="557"/>
      <c r="F29" s="557"/>
      <c r="G29" s="192" t="s">
        <v>242</v>
      </c>
      <c r="H29" s="546">
        <f>+AL27</f>
        <v>50.8</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77.400000000000006</v>
      </c>
      <c r="E30" s="557"/>
      <c r="F30" s="557"/>
      <c r="G30" s="192" t="s">
        <v>242</v>
      </c>
      <c r="H30" s="546">
        <f>+AL30</f>
        <v>50.8</v>
      </c>
      <c r="I30" s="547"/>
      <c r="J30" s="192" t="s">
        <v>242</v>
      </c>
      <c r="M30" s="555"/>
      <c r="P30" s="56"/>
      <c r="R30" s="560">
        <f>+ROUND(AA28,1)+ROUND(AA29,1)+ROUND(AA30,1)</f>
        <v>50.8</v>
      </c>
      <c r="S30" s="606"/>
      <c r="T30" s="606"/>
      <c r="U30" s="606"/>
      <c r="V30" s="44" t="s">
        <v>203</v>
      </c>
      <c r="Y30" s="561" t="s">
        <v>264</v>
      </c>
      <c r="Z30" s="562"/>
      <c r="AA30" s="602"/>
      <c r="AB30" s="603"/>
      <c r="AC30" s="603"/>
      <c r="AD30" s="603"/>
      <c r="AE30" s="603"/>
      <c r="AF30" s="44" t="s">
        <v>203</v>
      </c>
      <c r="AL30" s="579">
        <v>50.8</v>
      </c>
      <c r="AM30" s="580"/>
      <c r="AN30" s="580"/>
      <c r="AO30" s="580"/>
      <c r="AP30" s="52" t="s">
        <v>203</v>
      </c>
      <c r="AS30" s="598"/>
      <c r="AT30" s="595"/>
      <c r="AU30" s="595"/>
      <c r="AV30" s="596"/>
      <c r="AW30" s="413"/>
    </row>
    <row r="31" spans="2:49" ht="27" customHeight="1" thickTop="1" thickBot="1" x14ac:dyDescent="0.2">
      <c r="B31" s="533" t="s">
        <v>265</v>
      </c>
      <c r="C31" s="534"/>
      <c r="D31" s="557">
        <v>77.400000000000006</v>
      </c>
      <c r="E31" s="557"/>
      <c r="F31" s="557"/>
      <c r="G31" s="192" t="s">
        <v>242</v>
      </c>
      <c r="H31" s="546">
        <f>+AS24</f>
        <v>50.8</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413"/>
    </row>
    <row r="7" spans="2:49" ht="28.15" customHeight="1" thickBot="1" x14ac:dyDescent="0.2">
      <c r="B7" s="618" t="s">
        <v>194</v>
      </c>
      <c r="C7" s="619"/>
      <c r="D7" s="588" t="s">
        <v>281</v>
      </c>
      <c r="E7" s="589"/>
      <c r="F7" s="589"/>
      <c r="G7" s="589"/>
      <c r="H7" s="589"/>
      <c r="I7" s="590"/>
      <c r="J7" s="141"/>
      <c r="K7" s="53"/>
      <c r="L7" s="154"/>
      <c r="M7" s="635" t="s">
        <v>282</v>
      </c>
      <c r="N7" s="636"/>
      <c r="O7" s="636"/>
      <c r="P7" s="636"/>
      <c r="Q7" s="636"/>
      <c r="R7" s="636"/>
      <c r="S7" s="636"/>
      <c r="T7" s="636"/>
      <c r="U7" s="636"/>
      <c r="V7" s="636"/>
      <c r="W7" s="637"/>
      <c r="X7" s="637"/>
      <c r="Y7" s="636"/>
      <c r="Z7" s="636"/>
      <c r="AA7" s="636"/>
      <c r="AB7" s="638"/>
      <c r="AC7" s="136"/>
      <c r="AD7" s="136"/>
      <c r="AE7" s="136"/>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39"/>
      <c r="N8" s="640"/>
      <c r="O8" s="640"/>
      <c r="P8" s="640"/>
      <c r="Q8" s="640"/>
      <c r="R8" s="640"/>
      <c r="S8" s="640"/>
      <c r="T8" s="640"/>
      <c r="U8" s="640"/>
      <c r="V8" s="640"/>
      <c r="W8" s="640"/>
      <c r="X8" s="640"/>
      <c r="Y8" s="640"/>
      <c r="Z8" s="640"/>
      <c r="AA8" s="640"/>
      <c r="AB8" s="641"/>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39.299999999999997</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77.3</v>
      </c>
      <c r="E24" s="557"/>
      <c r="F24" s="557"/>
      <c r="G24" s="192" t="s">
        <v>242</v>
      </c>
      <c r="H24" s="546">
        <f>+F12</f>
        <v>39.299999999999997</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39.299999999999997</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39.299999999999997</v>
      </c>
      <c r="Q27" s="606"/>
      <c r="R27" s="606"/>
      <c r="S27" s="606"/>
      <c r="T27" s="44" t="s">
        <v>203</v>
      </c>
      <c r="U27" s="64"/>
      <c r="V27" s="64"/>
      <c r="Y27" s="62" t="s">
        <v>215</v>
      </c>
      <c r="Z27" s="65"/>
      <c r="AH27" s="53"/>
      <c r="AI27" s="53"/>
      <c r="AJ27" s="53"/>
      <c r="AK27" s="53"/>
      <c r="AL27" s="576">
        <f>+AH18+P27</f>
        <v>39.299999999999997</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39.299999999999997</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77.3</v>
      </c>
      <c r="E29" s="557"/>
      <c r="F29" s="557"/>
      <c r="G29" s="192" t="s">
        <v>242</v>
      </c>
      <c r="H29" s="546">
        <f>+AL27</f>
        <v>39.299999999999997</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77.3</v>
      </c>
      <c r="E30" s="557"/>
      <c r="F30" s="557"/>
      <c r="G30" s="192" t="s">
        <v>242</v>
      </c>
      <c r="H30" s="546">
        <f>+AL30</f>
        <v>39.299999999999997</v>
      </c>
      <c r="I30" s="547"/>
      <c r="J30" s="192" t="s">
        <v>242</v>
      </c>
      <c r="M30" s="555"/>
      <c r="P30" s="56"/>
      <c r="R30" s="560">
        <f>+ROUND(AA28,1)+ROUND(AA29,1)+ROUND(AA30,1)</f>
        <v>39.299999999999997</v>
      </c>
      <c r="S30" s="606"/>
      <c r="T30" s="606"/>
      <c r="U30" s="606"/>
      <c r="V30" s="44" t="s">
        <v>203</v>
      </c>
      <c r="Y30" s="561" t="s">
        <v>264</v>
      </c>
      <c r="Z30" s="562"/>
      <c r="AA30" s="602"/>
      <c r="AB30" s="603"/>
      <c r="AC30" s="603"/>
      <c r="AD30" s="603"/>
      <c r="AE30" s="603"/>
      <c r="AF30" s="44" t="s">
        <v>203</v>
      </c>
      <c r="AL30" s="579">
        <v>39.299999999999997</v>
      </c>
      <c r="AM30" s="580"/>
      <c r="AN30" s="580"/>
      <c r="AO30" s="580"/>
      <c r="AP30" s="52" t="s">
        <v>203</v>
      </c>
      <c r="AS30" s="598"/>
      <c r="AT30" s="595"/>
      <c r="AU30" s="595"/>
      <c r="AV30" s="596"/>
      <c r="AW30" s="413"/>
    </row>
    <row r="31" spans="2:49" ht="27" customHeight="1" thickTop="1" thickBot="1" x14ac:dyDescent="0.2">
      <c r="B31" s="533" t="s">
        <v>265</v>
      </c>
      <c r="C31" s="534"/>
      <c r="D31" s="557">
        <v>77.3</v>
      </c>
      <c r="E31" s="557"/>
      <c r="F31" s="557"/>
      <c r="G31" s="192" t="s">
        <v>242</v>
      </c>
      <c r="H31" s="546">
        <f>+AS24</f>
        <v>39.299999999999997</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84"/>
      <c r="AA6" s="84"/>
      <c r="AB6" s="155"/>
      <c r="AC6" s="156"/>
      <c r="AD6" s="156"/>
      <c r="AE6" s="156"/>
      <c r="AF6" s="156"/>
      <c r="AG6" s="156"/>
      <c r="AH6" s="156"/>
      <c r="AI6" s="156"/>
      <c r="AJ6" s="156"/>
      <c r="AK6" s="156"/>
      <c r="AL6" s="156"/>
      <c r="AM6" s="156"/>
      <c r="AN6" s="156"/>
      <c r="AO6" s="156"/>
      <c r="AP6" s="156"/>
      <c r="AQ6" s="156"/>
      <c r="AR6" s="156"/>
      <c r="AS6" s="156"/>
      <c r="AT6" s="156"/>
      <c r="AU6" s="156"/>
      <c r="AV6" s="156"/>
      <c r="AW6" s="413"/>
    </row>
    <row r="7" spans="2:49" ht="28.15" customHeight="1" thickBot="1" x14ac:dyDescent="0.2">
      <c r="B7" s="618" t="s">
        <v>194</v>
      </c>
      <c r="C7" s="619"/>
      <c r="D7" s="588" t="s">
        <v>283</v>
      </c>
      <c r="E7" s="589"/>
      <c r="F7" s="589"/>
      <c r="G7" s="589"/>
      <c r="H7" s="589"/>
      <c r="I7" s="590"/>
      <c r="J7" s="141"/>
      <c r="K7" s="53"/>
      <c r="L7" s="154"/>
      <c r="M7" s="642" t="s">
        <v>284</v>
      </c>
      <c r="N7" s="643"/>
      <c r="O7" s="643"/>
      <c r="P7" s="643"/>
      <c r="Q7" s="643"/>
      <c r="R7" s="643"/>
      <c r="S7" s="643"/>
      <c r="T7" s="643"/>
      <c r="U7" s="643"/>
      <c r="V7" s="643"/>
      <c r="W7" s="644"/>
      <c r="X7" s="644"/>
      <c r="Y7" s="643"/>
      <c r="Z7" s="643"/>
      <c r="AA7" s="643"/>
      <c r="AB7" s="645"/>
      <c r="AC7" s="156"/>
      <c r="AD7" s="156"/>
      <c r="AE7" s="156"/>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46"/>
      <c r="N8" s="647"/>
      <c r="O8" s="647"/>
      <c r="P8" s="647"/>
      <c r="Q8" s="647"/>
      <c r="R8" s="647"/>
      <c r="S8" s="647"/>
      <c r="T8" s="647"/>
      <c r="U8" s="647"/>
      <c r="V8" s="647"/>
      <c r="W8" s="647"/>
      <c r="X8" s="647"/>
      <c r="Y8" s="647"/>
      <c r="Z8" s="647"/>
      <c r="AA8" s="647"/>
      <c r="AB8" s="648"/>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302</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212.3</v>
      </c>
      <c r="E24" s="557"/>
      <c r="F24" s="557"/>
      <c r="G24" s="192" t="s">
        <v>242</v>
      </c>
      <c r="H24" s="546">
        <f>+F12</f>
        <v>302</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302</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302</v>
      </c>
      <c r="Q27" s="606"/>
      <c r="R27" s="606"/>
      <c r="S27" s="606"/>
      <c r="T27" s="44" t="s">
        <v>203</v>
      </c>
      <c r="U27" s="64"/>
      <c r="V27" s="64"/>
      <c r="Y27" s="62" t="s">
        <v>215</v>
      </c>
      <c r="Z27" s="65"/>
      <c r="AH27" s="53"/>
      <c r="AI27" s="53"/>
      <c r="AJ27" s="53"/>
      <c r="AK27" s="53"/>
      <c r="AL27" s="576">
        <f>+AH18+P27</f>
        <v>302</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302</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212.3</v>
      </c>
      <c r="E29" s="557"/>
      <c r="F29" s="557"/>
      <c r="G29" s="192" t="s">
        <v>242</v>
      </c>
      <c r="H29" s="546">
        <f>+AL27</f>
        <v>302</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144.6</v>
      </c>
      <c r="E30" s="557"/>
      <c r="F30" s="557"/>
      <c r="G30" s="192" t="s">
        <v>242</v>
      </c>
      <c r="H30" s="546">
        <f>+AL30</f>
        <v>221.1</v>
      </c>
      <c r="I30" s="547"/>
      <c r="J30" s="192" t="s">
        <v>242</v>
      </c>
      <c r="M30" s="555"/>
      <c r="P30" s="56"/>
      <c r="R30" s="560">
        <f>+ROUND(AA28,1)+ROUND(AA29,1)+ROUND(AA30,1)</f>
        <v>302</v>
      </c>
      <c r="S30" s="606"/>
      <c r="T30" s="606"/>
      <c r="U30" s="606"/>
      <c r="V30" s="44" t="s">
        <v>203</v>
      </c>
      <c r="Y30" s="561" t="s">
        <v>264</v>
      </c>
      <c r="Z30" s="562"/>
      <c r="AA30" s="602"/>
      <c r="AB30" s="603"/>
      <c r="AC30" s="603"/>
      <c r="AD30" s="603"/>
      <c r="AE30" s="603"/>
      <c r="AF30" s="44" t="s">
        <v>203</v>
      </c>
      <c r="AL30" s="579">
        <v>221.1</v>
      </c>
      <c r="AM30" s="580"/>
      <c r="AN30" s="580"/>
      <c r="AO30" s="580"/>
      <c r="AP30" s="52" t="s">
        <v>203</v>
      </c>
      <c r="AS30" s="598"/>
      <c r="AT30" s="595"/>
      <c r="AU30" s="595"/>
      <c r="AV30" s="596"/>
      <c r="AW30" s="413"/>
    </row>
    <row r="31" spans="2:49" ht="27" customHeight="1" thickTop="1" thickBot="1" x14ac:dyDescent="0.2">
      <c r="B31" s="533" t="s">
        <v>265</v>
      </c>
      <c r="C31" s="534"/>
      <c r="D31" s="557">
        <v>212.3</v>
      </c>
      <c r="E31" s="557"/>
      <c r="F31" s="557"/>
      <c r="G31" s="192" t="s">
        <v>242</v>
      </c>
      <c r="H31" s="546">
        <f>+AS24</f>
        <v>302</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83"/>
      <c r="AA6" s="83"/>
      <c r="AB6" s="136"/>
      <c r="AC6" s="157"/>
      <c r="AD6" s="157"/>
      <c r="AE6" s="157"/>
      <c r="AF6" s="157"/>
      <c r="AG6" s="157"/>
      <c r="AH6" s="157"/>
      <c r="AI6" s="157"/>
      <c r="AJ6" s="157"/>
      <c r="AK6" s="157"/>
      <c r="AL6" s="157"/>
      <c r="AM6" s="157"/>
      <c r="AN6" s="157"/>
      <c r="AO6" s="157"/>
      <c r="AP6" s="157"/>
      <c r="AQ6" s="157"/>
      <c r="AR6" s="157"/>
      <c r="AS6" s="157"/>
      <c r="AT6" s="157"/>
      <c r="AU6" s="157"/>
      <c r="AV6" s="157"/>
      <c r="AW6" s="413"/>
    </row>
    <row r="7" spans="2:49" ht="28.15" customHeight="1" thickBot="1" x14ac:dyDescent="0.2">
      <c r="B7" s="618" t="s">
        <v>194</v>
      </c>
      <c r="C7" s="619"/>
      <c r="D7" s="588" t="s">
        <v>285</v>
      </c>
      <c r="E7" s="589"/>
      <c r="F7" s="589"/>
      <c r="G7" s="589"/>
      <c r="H7" s="589"/>
      <c r="I7" s="590"/>
      <c r="J7" s="141"/>
      <c r="K7" s="53"/>
      <c r="L7" s="154"/>
      <c r="M7" s="635" t="s">
        <v>286</v>
      </c>
      <c r="N7" s="636"/>
      <c r="O7" s="636"/>
      <c r="P7" s="636"/>
      <c r="Q7" s="636"/>
      <c r="R7" s="636"/>
      <c r="S7" s="636"/>
      <c r="T7" s="636"/>
      <c r="U7" s="636"/>
      <c r="V7" s="636"/>
      <c r="W7" s="637"/>
      <c r="X7" s="637"/>
      <c r="Y7" s="636"/>
      <c r="Z7" s="636"/>
      <c r="AA7" s="636"/>
      <c r="AB7" s="638"/>
      <c r="AC7" s="157"/>
      <c r="AD7" s="157"/>
      <c r="AE7" s="15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39"/>
      <c r="N8" s="640"/>
      <c r="O8" s="640"/>
      <c r="P8" s="640"/>
      <c r="Q8" s="640"/>
      <c r="R8" s="640"/>
      <c r="S8" s="640"/>
      <c r="T8" s="640"/>
      <c r="U8" s="640"/>
      <c r="V8" s="640"/>
      <c r="W8" s="640"/>
      <c r="X8" s="640"/>
      <c r="Y8" s="640"/>
      <c r="Z8" s="640"/>
      <c r="AA8" s="640"/>
      <c r="AB8" s="641"/>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84"/>
      <c r="AA6" s="84"/>
      <c r="AB6" s="136"/>
      <c r="AC6" s="157"/>
      <c r="AD6" s="157"/>
      <c r="AE6" s="157"/>
      <c r="AF6" s="157"/>
      <c r="AG6" s="157"/>
      <c r="AH6" s="157"/>
      <c r="AI6" s="157"/>
      <c r="AJ6" s="157"/>
      <c r="AK6" s="157"/>
      <c r="AL6" s="157"/>
      <c r="AM6" s="157"/>
      <c r="AN6" s="157"/>
      <c r="AO6" s="157"/>
      <c r="AP6" s="157"/>
      <c r="AQ6" s="157"/>
      <c r="AR6" s="157"/>
      <c r="AS6" s="157"/>
      <c r="AT6" s="157"/>
      <c r="AU6" s="157"/>
      <c r="AV6" s="157"/>
      <c r="AW6" s="413"/>
    </row>
    <row r="7" spans="2:49" ht="28.15" customHeight="1" thickBot="1" x14ac:dyDescent="0.2">
      <c r="B7" s="618" t="s">
        <v>194</v>
      </c>
      <c r="C7" s="619"/>
      <c r="D7" s="588" t="s">
        <v>287</v>
      </c>
      <c r="E7" s="589"/>
      <c r="F7" s="589"/>
      <c r="G7" s="589"/>
      <c r="H7" s="589"/>
      <c r="I7" s="590"/>
      <c r="J7" s="141"/>
      <c r="K7" s="53"/>
      <c r="L7" s="154"/>
      <c r="M7" s="635" t="s">
        <v>288</v>
      </c>
      <c r="N7" s="636"/>
      <c r="O7" s="636"/>
      <c r="P7" s="636"/>
      <c r="Q7" s="636"/>
      <c r="R7" s="636"/>
      <c r="S7" s="636"/>
      <c r="T7" s="636"/>
      <c r="U7" s="636"/>
      <c r="V7" s="636"/>
      <c r="W7" s="637"/>
      <c r="X7" s="637"/>
      <c r="Y7" s="636"/>
      <c r="Z7" s="636"/>
      <c r="AA7" s="636"/>
      <c r="AB7" s="638"/>
      <c r="AC7" s="157"/>
      <c r="AD7" s="157"/>
      <c r="AE7" s="15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39"/>
      <c r="N8" s="640"/>
      <c r="O8" s="640"/>
      <c r="P8" s="640"/>
      <c r="Q8" s="640"/>
      <c r="R8" s="640"/>
      <c r="S8" s="640"/>
      <c r="T8" s="640"/>
      <c r="U8" s="640"/>
      <c r="V8" s="640"/>
      <c r="W8" s="640"/>
      <c r="X8" s="640"/>
      <c r="Y8" s="640"/>
      <c r="Z8" s="640"/>
      <c r="AA8" s="640"/>
      <c r="AB8" s="641"/>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84"/>
      <c r="AA6" s="84"/>
      <c r="AB6" s="136"/>
      <c r="AC6" s="157"/>
      <c r="AD6" s="157"/>
      <c r="AE6" s="157"/>
      <c r="AF6" s="157"/>
      <c r="AG6" s="157"/>
      <c r="AH6" s="157"/>
      <c r="AI6" s="157"/>
      <c r="AJ6" s="157"/>
      <c r="AK6" s="157"/>
      <c r="AL6" s="157"/>
      <c r="AM6" s="157"/>
      <c r="AN6" s="157"/>
      <c r="AO6" s="157"/>
      <c r="AP6" s="157"/>
      <c r="AQ6" s="157"/>
      <c r="AR6" s="157"/>
      <c r="AS6" s="157"/>
      <c r="AT6" s="157"/>
      <c r="AU6" s="157"/>
      <c r="AV6" s="157"/>
      <c r="AW6" s="413"/>
    </row>
    <row r="7" spans="2:49" ht="28.15" customHeight="1" thickBot="1" x14ac:dyDescent="0.2">
      <c r="B7" s="618" t="s">
        <v>194</v>
      </c>
      <c r="C7" s="619"/>
      <c r="D7" s="588" t="s">
        <v>289</v>
      </c>
      <c r="E7" s="589"/>
      <c r="F7" s="589"/>
      <c r="G7" s="589"/>
      <c r="H7" s="589"/>
      <c r="I7" s="590"/>
      <c r="J7" s="141"/>
      <c r="K7" s="53"/>
      <c r="L7" s="154"/>
      <c r="M7" s="635" t="s">
        <v>290</v>
      </c>
      <c r="N7" s="636"/>
      <c r="O7" s="636"/>
      <c r="P7" s="636"/>
      <c r="Q7" s="636"/>
      <c r="R7" s="636"/>
      <c r="S7" s="636"/>
      <c r="T7" s="636"/>
      <c r="U7" s="636"/>
      <c r="V7" s="636"/>
      <c r="W7" s="637"/>
      <c r="X7" s="637"/>
      <c r="Y7" s="636"/>
      <c r="Z7" s="636"/>
      <c r="AA7" s="636"/>
      <c r="AB7" s="638"/>
      <c r="AC7" s="157"/>
      <c r="AD7" s="157"/>
      <c r="AE7" s="15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39"/>
      <c r="N8" s="640"/>
      <c r="O8" s="640"/>
      <c r="P8" s="640"/>
      <c r="Q8" s="640"/>
      <c r="R8" s="640"/>
      <c r="S8" s="640"/>
      <c r="T8" s="640"/>
      <c r="U8" s="640"/>
      <c r="V8" s="640"/>
      <c r="W8" s="640"/>
      <c r="X8" s="640"/>
      <c r="Y8" s="640"/>
      <c r="Z8" s="640"/>
      <c r="AA8" s="640"/>
      <c r="AB8" s="641"/>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291</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292</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9</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10</v>
      </c>
      <c r="E24" s="557"/>
      <c r="F24" s="557"/>
      <c r="G24" s="192" t="s">
        <v>242</v>
      </c>
      <c r="H24" s="546">
        <f>+F12</f>
        <v>9</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9</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9</v>
      </c>
      <c r="Q27" s="606"/>
      <c r="R27" s="606"/>
      <c r="S27" s="606"/>
      <c r="T27" s="44" t="s">
        <v>203</v>
      </c>
      <c r="U27" s="64"/>
      <c r="V27" s="64"/>
      <c r="Y27" s="62" t="s">
        <v>215</v>
      </c>
      <c r="Z27" s="65"/>
      <c r="AH27" s="53"/>
      <c r="AI27" s="53"/>
      <c r="AJ27" s="53"/>
      <c r="AK27" s="53"/>
      <c r="AL27" s="576">
        <f>+AH18+P27</f>
        <v>9</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9</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10</v>
      </c>
      <c r="E29" s="557"/>
      <c r="F29" s="557"/>
      <c r="G29" s="192" t="s">
        <v>242</v>
      </c>
      <c r="H29" s="546">
        <f>+AL27</f>
        <v>9</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10</v>
      </c>
      <c r="E30" s="557"/>
      <c r="F30" s="557"/>
      <c r="G30" s="192" t="s">
        <v>242</v>
      </c>
      <c r="H30" s="546">
        <f>+AL30</f>
        <v>9</v>
      </c>
      <c r="I30" s="547"/>
      <c r="J30" s="192" t="s">
        <v>242</v>
      </c>
      <c r="M30" s="555"/>
      <c r="P30" s="56"/>
      <c r="R30" s="560">
        <f>+ROUND(AA28,1)+ROUND(AA29,1)+ROUND(AA30,1)</f>
        <v>9</v>
      </c>
      <c r="S30" s="606"/>
      <c r="T30" s="606"/>
      <c r="U30" s="606"/>
      <c r="V30" s="44" t="s">
        <v>203</v>
      </c>
      <c r="Y30" s="561" t="s">
        <v>264</v>
      </c>
      <c r="Z30" s="562"/>
      <c r="AA30" s="602"/>
      <c r="AB30" s="603"/>
      <c r="AC30" s="603"/>
      <c r="AD30" s="603"/>
      <c r="AE30" s="603"/>
      <c r="AF30" s="44" t="s">
        <v>203</v>
      </c>
      <c r="AL30" s="579">
        <v>9</v>
      </c>
      <c r="AM30" s="580"/>
      <c r="AN30" s="580"/>
      <c r="AO30" s="580"/>
      <c r="AP30" s="52" t="s">
        <v>203</v>
      </c>
      <c r="AS30" s="598"/>
      <c r="AT30" s="595"/>
      <c r="AU30" s="595"/>
      <c r="AV30" s="596"/>
      <c r="AW30" s="413"/>
    </row>
    <row r="31" spans="2:49" ht="27" customHeight="1" thickTop="1" thickBot="1" x14ac:dyDescent="0.2">
      <c r="B31" s="533" t="s">
        <v>265</v>
      </c>
      <c r="C31" s="534"/>
      <c r="D31" s="557">
        <v>10</v>
      </c>
      <c r="E31" s="557"/>
      <c r="F31" s="557"/>
      <c r="G31" s="192" t="s">
        <v>242</v>
      </c>
      <c r="H31" s="546">
        <f>+AS24</f>
        <v>9</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293</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12.4</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119.4</v>
      </c>
      <c r="E24" s="557"/>
      <c r="F24" s="557"/>
      <c r="G24" s="192" t="s">
        <v>242</v>
      </c>
      <c r="H24" s="546">
        <f>+F12</f>
        <v>12.4</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12.4</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12.4</v>
      </c>
      <c r="Q27" s="606"/>
      <c r="R27" s="606"/>
      <c r="S27" s="606"/>
      <c r="T27" s="44" t="s">
        <v>203</v>
      </c>
      <c r="U27" s="64"/>
      <c r="V27" s="64"/>
      <c r="Y27" s="62" t="s">
        <v>215</v>
      </c>
      <c r="Z27" s="65"/>
      <c r="AH27" s="53"/>
      <c r="AI27" s="53"/>
      <c r="AJ27" s="53"/>
      <c r="AK27" s="53"/>
      <c r="AL27" s="576">
        <f>+AH18+P27</f>
        <v>12.4</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12.4</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119.4</v>
      </c>
      <c r="E29" s="557"/>
      <c r="F29" s="557"/>
      <c r="G29" s="192" t="s">
        <v>242</v>
      </c>
      <c r="H29" s="546">
        <f>+AL27</f>
        <v>12.4</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119.4</v>
      </c>
      <c r="E30" s="557"/>
      <c r="F30" s="557"/>
      <c r="G30" s="192" t="s">
        <v>242</v>
      </c>
      <c r="H30" s="546">
        <f>+AL30</f>
        <v>2.2000000000000002</v>
      </c>
      <c r="I30" s="547"/>
      <c r="J30" s="192" t="s">
        <v>242</v>
      </c>
      <c r="M30" s="555"/>
      <c r="P30" s="56"/>
      <c r="R30" s="560">
        <f>+ROUND(AA28,1)+ROUND(AA29,1)+ROUND(AA30,1)</f>
        <v>12.4</v>
      </c>
      <c r="S30" s="606"/>
      <c r="T30" s="606"/>
      <c r="U30" s="606"/>
      <c r="V30" s="44" t="s">
        <v>203</v>
      </c>
      <c r="Y30" s="561" t="s">
        <v>264</v>
      </c>
      <c r="Z30" s="562"/>
      <c r="AA30" s="602"/>
      <c r="AB30" s="603"/>
      <c r="AC30" s="603"/>
      <c r="AD30" s="603"/>
      <c r="AE30" s="603"/>
      <c r="AF30" s="44" t="s">
        <v>203</v>
      </c>
      <c r="AL30" s="579">
        <v>2.2000000000000002</v>
      </c>
      <c r="AM30" s="580"/>
      <c r="AN30" s="580"/>
      <c r="AO30" s="580"/>
      <c r="AP30" s="52" t="s">
        <v>203</v>
      </c>
      <c r="AS30" s="598"/>
      <c r="AT30" s="595"/>
      <c r="AU30" s="595"/>
      <c r="AV30" s="596"/>
      <c r="AW30" s="413"/>
    </row>
    <row r="31" spans="2:49" ht="27" customHeight="1" thickTop="1" thickBot="1" x14ac:dyDescent="0.2">
      <c r="B31" s="533" t="s">
        <v>265</v>
      </c>
      <c r="C31" s="534"/>
      <c r="D31" s="557">
        <v>119.4</v>
      </c>
      <c r="E31" s="557"/>
      <c r="F31" s="557"/>
      <c r="G31" s="192" t="s">
        <v>242</v>
      </c>
      <c r="H31" s="546">
        <f>+AS24</f>
        <v>12.4</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294</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295</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3048.2</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226.2</v>
      </c>
      <c r="E24" s="557"/>
      <c r="F24" s="557"/>
      <c r="G24" s="192" t="s">
        <v>242</v>
      </c>
      <c r="H24" s="546">
        <f>+F12</f>
        <v>3048.2</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3048.2</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3048.2</v>
      </c>
      <c r="Q27" s="606"/>
      <c r="R27" s="606"/>
      <c r="S27" s="606"/>
      <c r="T27" s="44" t="s">
        <v>203</v>
      </c>
      <c r="U27" s="64"/>
      <c r="V27" s="64"/>
      <c r="Y27" s="62" t="s">
        <v>215</v>
      </c>
      <c r="Z27" s="65"/>
      <c r="AH27" s="53"/>
      <c r="AI27" s="53"/>
      <c r="AJ27" s="53"/>
      <c r="AK27" s="53"/>
      <c r="AL27" s="576">
        <f>+AH18+P27</f>
        <v>3048.2</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f>190.5+2498.4+359.3</f>
        <v>3048.2000000000003</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226.2</v>
      </c>
      <c r="E29" s="557"/>
      <c r="F29" s="557"/>
      <c r="G29" s="192" t="s">
        <v>242</v>
      </c>
      <c r="H29" s="546">
        <f>+AL27</f>
        <v>3048.2</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215.8</v>
      </c>
      <c r="E30" s="557"/>
      <c r="F30" s="557"/>
      <c r="G30" s="192" t="s">
        <v>242</v>
      </c>
      <c r="H30" s="546">
        <f>+AL30</f>
        <v>2673.3</v>
      </c>
      <c r="I30" s="547"/>
      <c r="J30" s="192" t="s">
        <v>242</v>
      </c>
      <c r="M30" s="555"/>
      <c r="P30" s="56"/>
      <c r="R30" s="560">
        <f>+ROUND(AA28,1)+ROUND(AA29,1)+ROUND(AA30,1)</f>
        <v>3048.2</v>
      </c>
      <c r="S30" s="606"/>
      <c r="T30" s="606"/>
      <c r="U30" s="606"/>
      <c r="V30" s="44" t="s">
        <v>203</v>
      </c>
      <c r="Y30" s="561" t="s">
        <v>264</v>
      </c>
      <c r="Z30" s="562"/>
      <c r="AA30" s="602"/>
      <c r="AB30" s="603"/>
      <c r="AC30" s="603"/>
      <c r="AD30" s="603"/>
      <c r="AE30" s="603"/>
      <c r="AF30" s="44" t="s">
        <v>203</v>
      </c>
      <c r="AL30" s="579">
        <f>181.3+2426.5+65.5</f>
        <v>2673.3</v>
      </c>
      <c r="AM30" s="580"/>
      <c r="AN30" s="580"/>
      <c r="AO30" s="580"/>
      <c r="AP30" s="52" t="s">
        <v>203</v>
      </c>
      <c r="AS30" s="598"/>
      <c r="AT30" s="595"/>
      <c r="AU30" s="595"/>
      <c r="AV30" s="596"/>
      <c r="AW30" s="413"/>
    </row>
    <row r="31" spans="2:49" ht="27" customHeight="1" thickTop="1" thickBot="1" x14ac:dyDescent="0.2">
      <c r="B31" s="533" t="s">
        <v>265</v>
      </c>
      <c r="C31" s="534"/>
      <c r="D31" s="557">
        <v>226.2</v>
      </c>
      <c r="E31" s="557"/>
      <c r="F31" s="557"/>
      <c r="G31" s="192" t="s">
        <v>242</v>
      </c>
      <c r="H31" s="546">
        <f>+AS24</f>
        <v>3048.2</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84"/>
      <c r="AA6" s="84"/>
      <c r="AB6" s="136"/>
      <c r="AC6" s="157"/>
      <c r="AD6" s="157"/>
      <c r="AE6" s="157"/>
      <c r="AF6" s="157"/>
      <c r="AG6" s="157"/>
      <c r="AH6" s="157"/>
      <c r="AI6" s="157"/>
      <c r="AJ6" s="157"/>
      <c r="AK6" s="157"/>
      <c r="AL6" s="157"/>
      <c r="AM6" s="157"/>
      <c r="AN6" s="157"/>
      <c r="AO6" s="157"/>
      <c r="AP6" s="157"/>
      <c r="AQ6" s="157"/>
      <c r="AR6" s="157"/>
      <c r="AS6" s="157"/>
      <c r="AT6" s="157"/>
      <c r="AU6" s="157"/>
      <c r="AV6" s="157"/>
      <c r="AW6" s="413"/>
    </row>
    <row r="7" spans="2:49" ht="28.15" customHeight="1" thickBot="1" x14ac:dyDescent="0.2">
      <c r="B7" s="618" t="s">
        <v>194</v>
      </c>
      <c r="C7" s="619"/>
      <c r="D7" s="588" t="s">
        <v>296</v>
      </c>
      <c r="E7" s="589"/>
      <c r="F7" s="589"/>
      <c r="G7" s="589"/>
      <c r="H7" s="589"/>
      <c r="I7" s="590"/>
      <c r="J7" s="141"/>
      <c r="K7" s="53"/>
      <c r="L7" s="154"/>
      <c r="M7" s="635" t="s">
        <v>297</v>
      </c>
      <c r="N7" s="636"/>
      <c r="O7" s="636"/>
      <c r="P7" s="636"/>
      <c r="Q7" s="636"/>
      <c r="R7" s="636"/>
      <c r="S7" s="636"/>
      <c r="T7" s="636"/>
      <c r="U7" s="636"/>
      <c r="V7" s="636"/>
      <c r="W7" s="637"/>
      <c r="X7" s="637"/>
      <c r="Y7" s="636"/>
      <c r="Z7" s="636"/>
      <c r="AA7" s="636"/>
      <c r="AB7" s="638"/>
      <c r="AC7" s="157"/>
      <c r="AD7" s="157"/>
      <c r="AE7" s="15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39"/>
      <c r="N8" s="640"/>
      <c r="O8" s="640"/>
      <c r="P8" s="640"/>
      <c r="Q8" s="640"/>
      <c r="R8" s="640"/>
      <c r="S8" s="640"/>
      <c r="T8" s="640"/>
      <c r="U8" s="640"/>
      <c r="V8" s="640"/>
      <c r="W8" s="640"/>
      <c r="X8" s="640"/>
      <c r="Y8" s="640"/>
      <c r="Z8" s="640"/>
      <c r="AA8" s="640"/>
      <c r="AB8" s="641"/>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Z6" s="84"/>
      <c r="AA6" s="84"/>
      <c r="AB6" s="136"/>
      <c r="AC6" s="157"/>
      <c r="AD6" s="157"/>
      <c r="AE6" s="157"/>
      <c r="AF6" s="157"/>
      <c r="AG6" s="157"/>
      <c r="AH6" s="157"/>
      <c r="AI6" s="157"/>
      <c r="AJ6" s="157"/>
      <c r="AK6" s="157"/>
      <c r="AL6" s="157"/>
      <c r="AM6" s="157"/>
      <c r="AN6" s="157"/>
      <c r="AO6" s="157"/>
      <c r="AP6" s="157"/>
      <c r="AQ6" s="157"/>
      <c r="AR6" s="157"/>
      <c r="AS6" s="157"/>
      <c r="AT6" s="157"/>
      <c r="AU6" s="157"/>
      <c r="AV6" s="157"/>
      <c r="AW6" s="413"/>
    </row>
    <row r="7" spans="2:49" ht="28.15" customHeight="1" thickBot="1" x14ac:dyDescent="0.2">
      <c r="B7" s="618" t="s">
        <v>194</v>
      </c>
      <c r="C7" s="619"/>
      <c r="D7" s="588" t="s">
        <v>298</v>
      </c>
      <c r="E7" s="589"/>
      <c r="F7" s="589"/>
      <c r="G7" s="589"/>
      <c r="H7" s="589"/>
      <c r="I7" s="590"/>
      <c r="J7" s="141"/>
      <c r="K7" s="53"/>
      <c r="L7" s="154"/>
      <c r="M7" s="635" t="s">
        <v>299</v>
      </c>
      <c r="N7" s="636"/>
      <c r="O7" s="636"/>
      <c r="P7" s="636"/>
      <c r="Q7" s="636"/>
      <c r="R7" s="636"/>
      <c r="S7" s="636"/>
      <c r="T7" s="636"/>
      <c r="U7" s="636"/>
      <c r="V7" s="636"/>
      <c r="W7" s="637"/>
      <c r="X7" s="637"/>
      <c r="Y7" s="636"/>
      <c r="Z7" s="636"/>
      <c r="AA7" s="636"/>
      <c r="AB7" s="638"/>
      <c r="AC7" s="157"/>
      <c r="AD7" s="157"/>
      <c r="AE7" s="15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639"/>
      <c r="N8" s="640"/>
      <c r="O8" s="640"/>
      <c r="P8" s="640"/>
      <c r="Q8" s="640"/>
      <c r="R8" s="640"/>
      <c r="S8" s="640"/>
      <c r="T8" s="640"/>
      <c r="U8" s="640"/>
      <c r="V8" s="640"/>
      <c r="W8" s="640"/>
      <c r="X8" s="640"/>
      <c r="Y8" s="640"/>
      <c r="Z8" s="640"/>
      <c r="AA8" s="640"/>
      <c r="AB8" s="641"/>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300</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0</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149"/>
      <c r="AP23" s="53"/>
      <c r="AR23" s="49"/>
      <c r="AS23" s="134" t="s">
        <v>239</v>
      </c>
      <c r="AT23" s="550" t="s">
        <v>240</v>
      </c>
      <c r="AU23" s="550"/>
      <c r="AV23" s="551"/>
      <c r="AW23" s="413"/>
    </row>
    <row r="24" spans="2:49" ht="27" customHeight="1" thickBot="1" x14ac:dyDescent="0.2">
      <c r="B24" s="533" t="s">
        <v>241</v>
      </c>
      <c r="C24" s="534"/>
      <c r="D24" s="557">
        <v>0</v>
      </c>
      <c r="E24" s="557"/>
      <c r="F24" s="557"/>
      <c r="G24" s="192" t="s">
        <v>242</v>
      </c>
      <c r="H24" s="546">
        <f>+F12</f>
        <v>0</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0</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0</v>
      </c>
      <c r="Q27" s="606"/>
      <c r="R27" s="606"/>
      <c r="S27" s="606"/>
      <c r="T27" s="44" t="s">
        <v>203</v>
      </c>
      <c r="U27" s="64"/>
      <c r="V27" s="64"/>
      <c r="Y27" s="62" t="s">
        <v>215</v>
      </c>
      <c r="Z27" s="65"/>
      <c r="AH27" s="53"/>
      <c r="AI27" s="53"/>
      <c r="AJ27" s="53"/>
      <c r="AK27" s="53"/>
      <c r="AL27" s="576">
        <f>+AH18+P27</f>
        <v>0</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0</v>
      </c>
      <c r="E29" s="557"/>
      <c r="F29" s="557"/>
      <c r="G29" s="192" t="s">
        <v>242</v>
      </c>
      <c r="H29" s="546">
        <f>+AL27</f>
        <v>0</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0</v>
      </c>
      <c r="E30" s="557"/>
      <c r="F30" s="557"/>
      <c r="G30" s="192" t="s">
        <v>242</v>
      </c>
      <c r="H30" s="546">
        <f>+AL30</f>
        <v>0</v>
      </c>
      <c r="I30" s="547"/>
      <c r="J30" s="192" t="s">
        <v>242</v>
      </c>
      <c r="M30" s="555"/>
      <c r="P30" s="56"/>
      <c r="R30" s="560">
        <f>+ROUND(AA28,1)+ROUND(AA29,1)+ROUND(AA30,1)</f>
        <v>0</v>
      </c>
      <c r="S30" s="606"/>
      <c r="T30" s="606"/>
      <c r="U30" s="606"/>
      <c r="V30" s="44" t="s">
        <v>203</v>
      </c>
      <c r="Y30" s="561" t="s">
        <v>264</v>
      </c>
      <c r="Z30" s="562"/>
      <c r="AA30" s="602"/>
      <c r="AB30" s="603"/>
      <c r="AC30" s="603"/>
      <c r="AD30" s="603"/>
      <c r="AE30" s="603"/>
      <c r="AF30" s="44" t="s">
        <v>203</v>
      </c>
      <c r="AL30" s="579"/>
      <c r="AM30" s="580"/>
      <c r="AN30" s="580"/>
      <c r="AO30" s="580"/>
      <c r="AP30" s="52" t="s">
        <v>203</v>
      </c>
      <c r="AS30" s="598"/>
      <c r="AT30" s="595"/>
      <c r="AU30" s="595"/>
      <c r="AV30" s="596"/>
      <c r="AW30" s="413"/>
    </row>
    <row r="31" spans="2:49" ht="27" customHeight="1" thickTop="1" thickBot="1" x14ac:dyDescent="0.2">
      <c r="B31" s="533" t="s">
        <v>265</v>
      </c>
      <c r="C31" s="534"/>
      <c r="D31" s="557">
        <v>0</v>
      </c>
      <c r="E31" s="557"/>
      <c r="F31" s="557"/>
      <c r="G31" s="192" t="s">
        <v>242</v>
      </c>
      <c r="H31" s="546">
        <f>+AS24</f>
        <v>0</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5" style="40" customWidth="1"/>
    <col min="4" max="5" width="4.5" style="40" customWidth="1"/>
    <col min="6" max="6" width="3.75" style="40" customWidth="1"/>
    <col min="7" max="7" width="2.5" style="40" customWidth="1"/>
    <col min="8" max="8" width="10.5" style="40" customWidth="1"/>
    <col min="9"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5" style="40" customWidth="1"/>
    <col min="31" max="31" width="3.125" style="40" customWidth="1"/>
    <col min="32" max="33" width="2.5" style="40" customWidth="1"/>
    <col min="34" max="34" width="2.875" style="40" customWidth="1"/>
    <col min="35" max="35" width="7.75" style="40" customWidth="1"/>
    <col min="36" max="37" width="4.5" style="40" customWidth="1"/>
    <col min="38" max="38" width="3.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5" style="40" customWidth="1"/>
    <col min="50" max="58" width="9" style="40"/>
    <col min="59" max="59" width="16.25" style="40" customWidth="1"/>
    <col min="60" max="16384" width="9" style="40"/>
  </cols>
  <sheetData>
    <row r="1" spans="2:49" ht="27" customHeight="1" x14ac:dyDescent="0.15">
      <c r="F1" s="39"/>
      <c r="S1" s="85" t="s">
        <v>185</v>
      </c>
      <c r="T1" s="85" t="s">
        <v>186</v>
      </c>
    </row>
    <row r="2" spans="2:49" ht="12" customHeight="1" thickBot="1" x14ac:dyDescent="0.2">
      <c r="B2" s="535" t="s">
        <v>187</v>
      </c>
      <c r="C2" s="535"/>
      <c r="D2" s="535"/>
      <c r="E2" s="535"/>
      <c r="F2" s="535"/>
      <c r="G2" s="535"/>
      <c r="H2" s="535"/>
      <c r="I2" s="126"/>
      <c r="J2" s="126"/>
      <c r="K2" s="126"/>
      <c r="L2" s="126"/>
      <c r="M2" s="126"/>
      <c r="N2" s="126"/>
      <c r="O2" s="126"/>
      <c r="P2" s="126"/>
      <c r="Q2" s="126"/>
      <c r="R2" s="126"/>
      <c r="S2" s="126"/>
      <c r="T2" s="126"/>
      <c r="U2" s="126"/>
      <c r="V2" s="126"/>
      <c r="W2" s="126"/>
      <c r="X2" s="126"/>
      <c r="Y2" s="107"/>
      <c r="Z2" s="41"/>
      <c r="AA2" s="41"/>
      <c r="AB2" s="41"/>
      <c r="AC2" s="41"/>
      <c r="AD2" s="41"/>
      <c r="AE2" s="41"/>
      <c r="AF2" s="41"/>
      <c r="AG2" s="41"/>
      <c r="AH2" s="41"/>
      <c r="AI2" s="41"/>
      <c r="AJ2" s="41"/>
      <c r="AK2" s="41"/>
      <c r="AL2" s="41"/>
      <c r="AM2" s="41"/>
      <c r="AN2" s="41"/>
      <c r="AO2" s="41"/>
      <c r="AP2" s="41"/>
      <c r="AQ2" s="41"/>
      <c r="AR2" s="41"/>
      <c r="AS2" s="41"/>
      <c r="AT2" s="41"/>
      <c r="AU2" s="118"/>
      <c r="AV2" s="117"/>
      <c r="AW2" s="413"/>
    </row>
    <row r="3" spans="2:49" ht="13.15" customHeight="1" x14ac:dyDescent="0.15">
      <c r="B3" s="535"/>
      <c r="C3" s="535"/>
      <c r="D3" s="535"/>
      <c r="E3" s="535"/>
      <c r="F3" s="535"/>
      <c r="G3" s="535"/>
      <c r="H3" s="535"/>
      <c r="I3" s="126"/>
      <c r="J3" s="126"/>
      <c r="K3" s="126"/>
      <c r="L3" s="126"/>
      <c r="M3" s="126"/>
      <c r="N3" s="126"/>
      <c r="O3" s="126"/>
      <c r="P3" s="126"/>
      <c r="Q3" s="126"/>
      <c r="R3" s="126"/>
      <c r="S3" s="126"/>
      <c r="T3" s="126"/>
      <c r="U3" s="126"/>
      <c r="V3" s="126"/>
      <c r="W3" s="126"/>
      <c r="X3" s="126"/>
      <c r="Y3" s="107"/>
      <c r="Z3" s="42"/>
      <c r="AA3" s="42"/>
      <c r="AB3" s="563"/>
      <c r="AC3" s="563"/>
      <c r="AD3" s="563"/>
      <c r="AE3" s="90"/>
      <c r="AF3" s="108"/>
      <c r="AG3" s="108"/>
      <c r="AH3" s="108"/>
      <c r="AI3" s="108"/>
      <c r="AJ3" s="108"/>
      <c r="AK3" s="108"/>
      <c r="AL3" s="108"/>
      <c r="AM3" s="108"/>
      <c r="AN3" s="108"/>
      <c r="AO3" s="108"/>
      <c r="AP3" s="632" t="s">
        <v>188</v>
      </c>
      <c r="AQ3" s="566"/>
      <c r="AR3" s="567"/>
      <c r="AS3" s="571" t="s">
        <v>189</v>
      </c>
      <c r="AT3" s="572"/>
      <c r="AU3" s="406" t="s">
        <v>28</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68"/>
      <c r="AQ4" s="569"/>
      <c r="AR4" s="570"/>
      <c r="AS4" s="573" t="str">
        <f>+表紙!N28</f>
        <v>○</v>
      </c>
      <c r="AT4" s="574"/>
      <c r="AU4" s="407" t="str">
        <f>+表紙!O28</f>
        <v>　</v>
      </c>
      <c r="AV4" s="108"/>
      <c r="AW4" s="413"/>
    </row>
    <row r="5" spans="2:49" ht="15" customHeight="1" x14ac:dyDescent="0.15">
      <c r="B5" s="152" t="s">
        <v>274</v>
      </c>
      <c r="C5" s="152"/>
      <c r="F5" s="152"/>
      <c r="G5" s="106"/>
      <c r="H5" s="106"/>
      <c r="I5" s="106"/>
      <c r="J5" s="106"/>
      <c r="K5" s="106"/>
      <c r="L5" s="106"/>
      <c r="M5" s="42"/>
      <c r="N5" s="42"/>
      <c r="O5" s="42"/>
      <c r="P5" s="42"/>
      <c r="Q5" s="42"/>
      <c r="R5" s="42"/>
      <c r="S5" s="42"/>
      <c r="T5" s="42"/>
      <c r="U5" s="42"/>
      <c r="V5" s="42"/>
      <c r="W5" s="42"/>
      <c r="X5" s="42"/>
      <c r="Y5" s="42"/>
      <c r="Z5" s="633" t="s">
        <v>191</v>
      </c>
      <c r="AA5" s="633"/>
      <c r="AB5" s="634"/>
      <c r="AC5" s="634"/>
      <c r="AD5" s="634"/>
      <c r="AE5" s="90" t="s">
        <v>192</v>
      </c>
      <c r="AF5" s="545" t="str">
        <f>+表紙!F47</f>
        <v>日本国土開発株式会社　東京支店</v>
      </c>
      <c r="AG5" s="545"/>
      <c r="AH5" s="545"/>
      <c r="AI5" s="545"/>
      <c r="AJ5" s="545"/>
      <c r="AK5" s="545"/>
      <c r="AL5" s="545"/>
      <c r="AM5" s="545"/>
      <c r="AN5" s="545"/>
      <c r="AO5" s="545"/>
      <c r="AP5" s="545"/>
      <c r="AQ5" s="545"/>
      <c r="AR5" s="545"/>
      <c r="AS5" s="545"/>
      <c r="AT5" s="545"/>
      <c r="AU5" s="545"/>
      <c r="AV5" s="238"/>
      <c r="AW5" s="413"/>
    </row>
    <row r="6" spans="2:49" ht="24.75" customHeight="1" thickBot="1" x14ac:dyDescent="0.2">
      <c r="B6" s="294" t="s">
        <v>193</v>
      </c>
      <c r="C6" s="294"/>
      <c r="F6" s="294"/>
      <c r="G6" s="294"/>
      <c r="H6" s="294"/>
      <c r="I6" s="294"/>
      <c r="J6" s="294"/>
      <c r="K6" s="294"/>
      <c r="L6" s="294"/>
      <c r="M6" s="294"/>
      <c r="N6" s="294"/>
      <c r="O6" s="294"/>
      <c r="P6" s="294"/>
      <c r="Q6" s="294"/>
      <c r="R6" s="294"/>
      <c r="S6" s="294"/>
      <c r="T6" s="294"/>
      <c r="U6" s="294"/>
      <c r="V6" s="294"/>
      <c r="W6" s="294"/>
      <c r="X6" s="294"/>
      <c r="Y6" s="29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618" t="s">
        <v>194</v>
      </c>
      <c r="C7" s="619"/>
      <c r="D7" s="588" t="s">
        <v>301</v>
      </c>
      <c r="E7" s="589"/>
      <c r="F7" s="589"/>
      <c r="G7" s="589"/>
      <c r="H7" s="589"/>
      <c r="I7" s="590"/>
      <c r="J7" s="141"/>
      <c r="K7" s="53"/>
      <c r="L7" s="154"/>
      <c r="M7" s="154"/>
      <c r="N7" s="154"/>
      <c r="O7" s="154"/>
      <c r="P7" s="154"/>
      <c r="Q7" s="154"/>
      <c r="R7" s="154"/>
      <c r="S7" s="616"/>
      <c r="T7" s="617"/>
      <c r="U7" s="617"/>
      <c r="V7" s="617"/>
      <c r="W7" s="270"/>
      <c r="X7" s="270"/>
      <c r="Y7" s="133"/>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196</v>
      </c>
      <c r="C8" s="625" t="s">
        <v>197</v>
      </c>
      <c r="D8" s="625"/>
      <c r="E8" s="625"/>
      <c r="F8" s="625"/>
      <c r="G8" s="625"/>
      <c r="H8" s="625"/>
      <c r="I8" s="625"/>
      <c r="J8" s="625"/>
      <c r="K8" s="625"/>
      <c r="L8" s="146"/>
      <c r="M8" s="146"/>
      <c r="N8" s="146"/>
      <c r="O8" s="146"/>
      <c r="P8" s="146"/>
      <c r="Q8" s="146"/>
      <c r="R8" s="146"/>
      <c r="S8" s="146"/>
      <c r="T8" s="146"/>
      <c r="U8" s="146"/>
      <c r="V8" s="146"/>
      <c r="W8" s="129"/>
      <c r="X8" s="129"/>
      <c r="Y8" s="129"/>
      <c r="Z8" s="93"/>
      <c r="AA8" s="93"/>
      <c r="AB8" s="93"/>
      <c r="AC8" s="93"/>
      <c r="AD8" s="93"/>
      <c r="AE8" s="93"/>
      <c r="AF8" s="53"/>
      <c r="AG8" s="49"/>
      <c r="AH8" s="45" t="s">
        <v>198</v>
      </c>
      <c r="AI8" s="550" t="s">
        <v>199</v>
      </c>
      <c r="AJ8" s="550"/>
      <c r="AK8" s="550"/>
      <c r="AL8" s="550"/>
      <c r="AM8" s="550"/>
      <c r="AN8" s="551"/>
      <c r="AO8" s="53"/>
      <c r="AP8" s="53"/>
      <c r="AQ8" s="53"/>
      <c r="AR8" s="53"/>
      <c r="AS8"/>
      <c r="AT8"/>
      <c r="AU8"/>
      <c r="AV8"/>
      <c r="AW8" s="413"/>
    </row>
    <row r="9" spans="2:49" ht="24.75" customHeight="1" thickTop="1" thickBot="1" x14ac:dyDescent="0.2">
      <c r="B9" s="408" t="s">
        <v>200</v>
      </c>
      <c r="F9" s="622" t="s">
        <v>201</v>
      </c>
      <c r="G9" s="623"/>
      <c r="H9" s="623"/>
      <c r="I9" s="624"/>
      <c r="J9" s="146"/>
      <c r="K9" s="146"/>
      <c r="L9" s="146"/>
      <c r="M9" s="146"/>
      <c r="N9" s="146"/>
      <c r="O9" s="146"/>
      <c r="P9" s="146"/>
      <c r="Q9" s="146"/>
      <c r="R9" s="146"/>
      <c r="S9" s="146"/>
      <c r="T9" s="146"/>
      <c r="U9" s="146"/>
      <c r="V9" s="146"/>
      <c r="W9" s="129"/>
      <c r="X9" s="129"/>
      <c r="Y9" s="129"/>
      <c r="Z9" s="93"/>
      <c r="AA9" s="93"/>
      <c r="AB9" s="93"/>
      <c r="AC9" s="93"/>
      <c r="AD9" s="93"/>
      <c r="AE9" s="608" t="s">
        <v>202</v>
      </c>
      <c r="AF9" s="56"/>
      <c r="AH9" s="579"/>
      <c r="AI9" s="580"/>
      <c r="AJ9" s="580"/>
      <c r="AK9" s="580"/>
      <c r="AL9" s="580"/>
      <c r="AM9" s="580"/>
      <c r="AN9" s="52" t="s">
        <v>203</v>
      </c>
      <c r="AO9" s="53"/>
      <c r="AP9" s="53"/>
      <c r="AQ9" s="53"/>
      <c r="AR9" s="53"/>
      <c r="AS9"/>
      <c r="AT9"/>
      <c r="AU9"/>
      <c r="AV9"/>
      <c r="AW9" s="413"/>
    </row>
    <row r="10" spans="2:49" ht="24.75" customHeight="1" thickTop="1" thickBot="1" x14ac:dyDescent="0.2">
      <c r="F10" s="94"/>
      <c r="G10" s="128"/>
      <c r="H10" s="128"/>
      <c r="I10" s="128"/>
      <c r="J10" s="128"/>
      <c r="K10" s="128"/>
      <c r="L10" s="128"/>
      <c r="M10" s="128"/>
      <c r="N10" s="128"/>
      <c r="O10" s="128"/>
      <c r="P10" s="128"/>
      <c r="Q10" s="128"/>
      <c r="R10" s="128"/>
      <c r="S10" s="128"/>
      <c r="T10" s="128"/>
      <c r="U10" s="128"/>
      <c r="V10" s="128"/>
      <c r="W10" s="129"/>
      <c r="X10" s="129"/>
      <c r="Y10" s="129"/>
      <c r="Z10" s="93"/>
      <c r="AA10" s="93"/>
      <c r="AB10" s="93"/>
      <c r="AD10" s="53"/>
      <c r="AE10" s="609"/>
      <c r="AF10" s="56"/>
      <c r="AN10" s="53"/>
      <c r="AO10" s="53"/>
      <c r="AP10" s="53"/>
      <c r="AQ10" s="53"/>
      <c r="AR10" s="53"/>
      <c r="AS10"/>
      <c r="AT10"/>
      <c r="AU10"/>
      <c r="AV10"/>
      <c r="AW10" s="413"/>
    </row>
    <row r="11" spans="2:49" ht="27" customHeight="1" thickTop="1" thickBot="1" x14ac:dyDescent="0.2">
      <c r="C11" s="162" t="s">
        <v>204</v>
      </c>
      <c r="F11" s="45" t="s">
        <v>53</v>
      </c>
      <c r="G11" s="550" t="s">
        <v>205</v>
      </c>
      <c r="H11" s="550"/>
      <c r="I11" s="551"/>
      <c r="J11" s="46"/>
      <c r="K11" s="47"/>
      <c r="L11" s="48"/>
      <c r="M11" s="554" t="s">
        <v>206</v>
      </c>
      <c r="N11" s="48"/>
      <c r="O11" s="49"/>
      <c r="P11" s="45" t="s">
        <v>58</v>
      </c>
      <c r="Q11" s="626" t="s">
        <v>207</v>
      </c>
      <c r="R11" s="626"/>
      <c r="S11" s="626"/>
      <c r="T11" s="627"/>
      <c r="U11" s="187"/>
      <c r="V11" s="64"/>
      <c r="W11" s="53"/>
      <c r="X11" s="53"/>
      <c r="Y11"/>
      <c r="Z11"/>
      <c r="AA11"/>
      <c r="AB11"/>
      <c r="AC11" s="53"/>
      <c r="AD11" s="61"/>
      <c r="AE11" s="609"/>
      <c r="AF11" s="143"/>
      <c r="AG11" s="49"/>
      <c r="AH11" s="45" t="s">
        <v>208</v>
      </c>
      <c r="AI11" s="550" t="s">
        <v>209</v>
      </c>
      <c r="AJ11" s="550"/>
      <c r="AK11" s="550"/>
      <c r="AL11" s="550"/>
      <c r="AM11" s="550"/>
      <c r="AN11" s="551"/>
      <c r="AO11" s="53"/>
      <c r="AP11" s="53"/>
      <c r="AQ11" s="53"/>
      <c r="AR11" s="53"/>
      <c r="AS11"/>
      <c r="AT11"/>
      <c r="AU11"/>
      <c r="AV11"/>
      <c r="AW11" s="413"/>
    </row>
    <row r="12" spans="2:49" ht="24.75" customHeight="1" thickTop="1" thickBot="1" x14ac:dyDescent="0.2">
      <c r="F12" s="576">
        <f>+ROUND(P12,1)+ROUND(P15,1)+ROUND(P18,1)+ROUND(P24,1)+P27-ROUND(F15,1)</f>
        <v>162.80000000000001</v>
      </c>
      <c r="G12" s="577"/>
      <c r="H12" s="577"/>
      <c r="I12" s="52" t="s">
        <v>203</v>
      </c>
      <c r="J12" s="53"/>
      <c r="K12" s="54"/>
      <c r="L12" s="53"/>
      <c r="M12" s="555"/>
      <c r="N12" s="55"/>
      <c r="P12" s="579"/>
      <c r="Q12" s="583"/>
      <c r="R12" s="583"/>
      <c r="S12" s="583"/>
      <c r="T12" s="52" t="s">
        <v>203</v>
      </c>
      <c r="U12" s="53"/>
      <c r="V12" s="53"/>
      <c r="W12" s="53"/>
      <c r="X12" s="53"/>
      <c r="Y12"/>
      <c r="Z12"/>
      <c r="AA12"/>
      <c r="AB12"/>
      <c r="AC12" s="56"/>
      <c r="AE12" s="609"/>
      <c r="AG12" s="135"/>
      <c r="AH12" s="579"/>
      <c r="AI12" s="580"/>
      <c r="AJ12" s="580"/>
      <c r="AK12" s="580"/>
      <c r="AL12" s="580"/>
      <c r="AM12" s="580"/>
      <c r="AN12" s="52" t="s">
        <v>203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609"/>
      <c r="AG13" s="141"/>
      <c r="AH13" s="138"/>
      <c r="AI13" s="139"/>
      <c r="AJ13" s="139"/>
      <c r="AK13" s="139"/>
      <c r="AL13" s="139"/>
      <c r="AM13" s="140"/>
      <c r="AN13" s="140"/>
      <c r="AQ13" s="41"/>
      <c r="AR13" s="41"/>
      <c r="AS13" s="137"/>
      <c r="AT13" s="137"/>
      <c r="AU13" s="270"/>
      <c r="AV13" s="53"/>
      <c r="AW13" s="413"/>
    </row>
    <row r="14" spans="2:49" ht="27" customHeight="1" thickTop="1" thickBot="1" x14ac:dyDescent="0.2">
      <c r="F14" s="51" t="s">
        <v>210</v>
      </c>
      <c r="G14" s="601" t="s">
        <v>276</v>
      </c>
      <c r="H14" s="601"/>
      <c r="I14" s="553"/>
      <c r="J14" s="59"/>
      <c r="K14" s="60"/>
      <c r="L14" s="53"/>
      <c r="M14" s="555"/>
      <c r="N14" s="56"/>
      <c r="O14" s="48"/>
      <c r="P14" s="45" t="s">
        <v>72</v>
      </c>
      <c r="Q14" s="611" t="s">
        <v>212</v>
      </c>
      <c r="R14" s="611"/>
      <c r="S14" s="611"/>
      <c r="T14" s="612"/>
      <c r="U14" s="187"/>
      <c r="V14" s="64"/>
      <c r="W14" s="53"/>
      <c r="X14" s="53"/>
      <c r="Y14"/>
      <c r="Z14"/>
      <c r="AA14"/>
      <c r="AB14"/>
      <c r="AC14" s="56"/>
      <c r="AE14" s="610"/>
      <c r="AG14" s="142"/>
      <c r="AH14" s="51" t="s">
        <v>213</v>
      </c>
      <c r="AI14" s="584" t="s">
        <v>214</v>
      </c>
      <c r="AJ14" s="584"/>
      <c r="AK14" s="584"/>
      <c r="AL14" s="584"/>
      <c r="AM14" s="584"/>
      <c r="AN14" s="585"/>
      <c r="AO14"/>
      <c r="AS14" s="137"/>
      <c r="AT14" s="137"/>
      <c r="AU14" s="270"/>
      <c r="AV14" s="53"/>
      <c r="AW14" s="413"/>
    </row>
    <row r="15" spans="2:49" ht="24.75" customHeight="1" thickBot="1" x14ac:dyDescent="0.2">
      <c r="F15" s="578"/>
      <c r="G15" s="557"/>
      <c r="H15" s="557"/>
      <c r="I15" s="44" t="s">
        <v>203</v>
      </c>
      <c r="J15" s="53"/>
      <c r="K15" s="56"/>
      <c r="L15" s="53"/>
      <c r="M15" s="555"/>
      <c r="N15" s="56"/>
      <c r="P15" s="579"/>
      <c r="Q15" s="583"/>
      <c r="R15" s="583"/>
      <c r="S15" s="583"/>
      <c r="T15" s="52" t="s">
        <v>203</v>
      </c>
      <c r="U15" s="53"/>
      <c r="V15" s="53"/>
      <c r="W15" s="53"/>
      <c r="X15" s="53"/>
      <c r="Y15"/>
      <c r="Z15"/>
      <c r="AA15"/>
      <c r="AB15"/>
      <c r="AC15" s="56"/>
      <c r="AH15" s="602"/>
      <c r="AI15" s="603"/>
      <c r="AJ15" s="603"/>
      <c r="AK15" s="603"/>
      <c r="AL15" s="603"/>
      <c r="AM15" s="603"/>
      <c r="AN15" s="44" t="s">
        <v>203</v>
      </c>
      <c r="AO15"/>
      <c r="AS15" s="62" t="s">
        <v>215</v>
      </c>
      <c r="AT15" s="63"/>
      <c r="AW15" s="413"/>
    </row>
    <row r="16" spans="2:49" ht="24.75" customHeight="1" thickTop="1" thickBot="1" x14ac:dyDescent="0.2">
      <c r="K16" s="56"/>
      <c r="L16" s="53"/>
      <c r="M16" s="555"/>
      <c r="N16" s="56"/>
      <c r="P16" s="615" t="str">
        <f>+IF(Y18=0,"",IF(Y18-P18=Y18,"エラー！：⑥残さ物量があるのに、④自ら中間処理した量がゼロになっています",""))</f>
        <v/>
      </c>
      <c r="Q16" s="615"/>
      <c r="R16" s="615"/>
      <c r="S16" s="615"/>
      <c r="T16" s="615"/>
      <c r="U16" s="615"/>
      <c r="V16" s="615"/>
      <c r="W16" s="615"/>
      <c r="X16" s="615"/>
      <c r="Y16" s="615"/>
      <c r="Z16" s="615"/>
      <c r="AA16" s="615"/>
      <c r="AB16" s="615"/>
      <c r="AC16" s="56"/>
      <c r="AD16" s="53"/>
      <c r="AE16" s="184"/>
      <c r="AP16" s="50"/>
      <c r="AQ16" s="53"/>
      <c r="AS16" s="558" t="s">
        <v>254</v>
      </c>
      <c r="AT16" s="559"/>
      <c r="AU16" s="95"/>
      <c r="AV16" s="44" t="s">
        <v>203</v>
      </c>
      <c r="AW16" s="413"/>
    </row>
    <row r="17" spans="2:49" ht="27" customHeight="1" thickTop="1" thickBot="1" x14ac:dyDescent="0.2">
      <c r="K17" s="56"/>
      <c r="L17" s="53"/>
      <c r="M17" s="555"/>
      <c r="N17" s="56"/>
      <c r="O17" s="48"/>
      <c r="P17" s="45" t="s">
        <v>217</v>
      </c>
      <c r="Q17" s="550" t="s">
        <v>218</v>
      </c>
      <c r="R17" s="550"/>
      <c r="S17" s="550"/>
      <c r="T17" s="551"/>
      <c r="U17" s="620"/>
      <c r="V17" s="621"/>
      <c r="W17" s="621"/>
      <c r="X17" s="621"/>
      <c r="Y17" s="134" t="s">
        <v>219</v>
      </c>
      <c r="Z17" s="550" t="s">
        <v>220</v>
      </c>
      <c r="AA17" s="550"/>
      <c r="AB17" s="551"/>
      <c r="AC17" s="147"/>
      <c r="AD17" s="142"/>
      <c r="AE17" s="554" t="s">
        <v>221</v>
      </c>
      <c r="AF17" s="48"/>
      <c r="AG17" s="48"/>
      <c r="AH17" s="242" t="s">
        <v>222</v>
      </c>
      <c r="AI17" s="601" t="s">
        <v>223</v>
      </c>
      <c r="AJ17" s="601"/>
      <c r="AK17" s="601"/>
      <c r="AL17" s="553"/>
      <c r="AM17" s="48"/>
      <c r="AN17" s="250"/>
      <c r="AO17" s="552" t="s">
        <v>224</v>
      </c>
      <c r="AP17" s="553"/>
      <c r="AQ17" s="252"/>
      <c r="AS17" s="558" t="s">
        <v>225</v>
      </c>
      <c r="AT17" s="559"/>
      <c r="AU17" s="95"/>
      <c r="AV17" s="44" t="s">
        <v>203</v>
      </c>
      <c r="AW17" s="413"/>
    </row>
    <row r="18" spans="2:49" ht="24.75" customHeight="1" thickBot="1" x14ac:dyDescent="0.2">
      <c r="K18" s="56"/>
      <c r="L18" s="53"/>
      <c r="M18" s="555"/>
      <c r="N18" s="56"/>
      <c r="P18" s="579"/>
      <c r="Q18" s="583"/>
      <c r="R18" s="583"/>
      <c r="S18" s="583"/>
      <c r="T18" s="52" t="s">
        <v>203</v>
      </c>
      <c r="U18"/>
      <c r="V18" s="243"/>
      <c r="W18"/>
      <c r="X18" s="191"/>
      <c r="Y18" s="576">
        <f>+ROUND(AH9,1)+ROUND(AH12,1)+ROUND(AH15,1)+AH18</f>
        <v>0</v>
      </c>
      <c r="Z18" s="577"/>
      <c r="AA18" s="577"/>
      <c r="AB18" s="52" t="s">
        <v>83</v>
      </c>
      <c r="AC18" s="190"/>
      <c r="AD18" s="190"/>
      <c r="AE18" s="555"/>
      <c r="AH18" s="560">
        <f>+ROUND(AO18,1)+ROUND(AO21,1)</f>
        <v>0</v>
      </c>
      <c r="AI18" s="547"/>
      <c r="AJ18" s="547"/>
      <c r="AK18" s="547"/>
      <c r="AL18" s="44" t="s">
        <v>203</v>
      </c>
      <c r="AM18" s="55"/>
      <c r="AO18" s="266">
        <f>+ROUND(AU16,1)+ROUND(AU17,1)+ROUND(AU18,1)</f>
        <v>0</v>
      </c>
      <c r="AP18" s="44" t="s">
        <v>203</v>
      </c>
      <c r="AS18" s="558" t="s">
        <v>226</v>
      </c>
      <c r="AT18" s="559"/>
      <c r="AU18" s="95"/>
      <c r="AV18" s="44" t="s">
        <v>203</v>
      </c>
      <c r="AW18" s="413"/>
    </row>
    <row r="19" spans="2:49" ht="24.75" customHeight="1" thickTop="1" thickBot="1" x14ac:dyDescent="0.2">
      <c r="K19" s="56"/>
      <c r="L19" s="53"/>
      <c r="M19" s="555"/>
      <c r="N19" s="56"/>
      <c r="P19" s="130"/>
      <c r="Q19" s="259"/>
      <c r="R19" s="194"/>
      <c r="S19" s="130"/>
      <c r="T19" s="130"/>
      <c r="U19" s="132"/>
      <c r="V19" s="244"/>
      <c r="W19" s="132"/>
      <c r="X19" s="132"/>
      <c r="Y19" s="131"/>
      <c r="Z19" s="131"/>
      <c r="AA19" s="131"/>
      <c r="AB19" s="131"/>
      <c r="AC19" s="53"/>
      <c r="AD19" s="53"/>
      <c r="AE19" s="555"/>
      <c r="AH19" s="53"/>
      <c r="AI19" s="56"/>
      <c r="AJ19" s="53"/>
      <c r="AK19" s="53"/>
      <c r="AL19" s="53"/>
      <c r="AM19" s="56"/>
      <c r="AS19"/>
      <c r="AT19"/>
      <c r="AU19"/>
      <c r="AV19"/>
      <c r="AW19" s="631" t="s">
        <v>227</v>
      </c>
    </row>
    <row r="20" spans="2:49" ht="27" customHeight="1" thickTop="1" thickBot="1" x14ac:dyDescent="0.2">
      <c r="K20" s="56"/>
      <c r="L20" s="53"/>
      <c r="M20" s="555"/>
      <c r="N20" s="56"/>
      <c r="P20" s="45" t="s">
        <v>228</v>
      </c>
      <c r="Q20" s="550" t="s">
        <v>229</v>
      </c>
      <c r="R20" s="550"/>
      <c r="S20" s="550"/>
      <c r="T20" s="551"/>
      <c r="U20" s="130"/>
      <c r="V20" s="245"/>
      <c r="W20" s="248"/>
      <c r="X20" s="249"/>
      <c r="Y20" s="134" t="s">
        <v>230</v>
      </c>
      <c r="Z20" s="550" t="s">
        <v>231</v>
      </c>
      <c r="AA20" s="550"/>
      <c r="AB20" s="551"/>
      <c r="AC20" s="53"/>
      <c r="AD20" s="53"/>
      <c r="AE20" s="555"/>
      <c r="AG20" s="53"/>
      <c r="AH20" s="53"/>
      <c r="AI20" s="56"/>
      <c r="AJ20" s="53"/>
      <c r="AK20" s="53"/>
      <c r="AL20" s="145"/>
      <c r="AM20" s="56"/>
      <c r="AN20" s="251"/>
      <c r="AO20" s="552" t="s">
        <v>232</v>
      </c>
      <c r="AP20" s="553"/>
      <c r="AQ20" s="188"/>
      <c r="AR20" s="53"/>
      <c r="AS20" s="58"/>
      <c r="AT20" s="58"/>
      <c r="AW20" s="631"/>
    </row>
    <row r="21" spans="2:49" ht="25.15" customHeight="1" thickBot="1" x14ac:dyDescent="0.2">
      <c r="B21" s="581" t="s">
        <v>233</v>
      </c>
      <c r="C21" s="581"/>
      <c r="D21" s="581"/>
      <c r="E21" s="581"/>
      <c r="F21" s="581"/>
      <c r="G21" s="581"/>
      <c r="H21" s="581"/>
      <c r="I21" s="581"/>
      <c r="J21" s="581"/>
      <c r="K21" s="56"/>
      <c r="L21" s="53"/>
      <c r="M21" s="555"/>
      <c r="N21" s="56"/>
      <c r="P21" s="579"/>
      <c r="Q21" s="630"/>
      <c r="R21" s="630"/>
      <c r="S21" s="630"/>
      <c r="T21" s="52" t="s">
        <v>203</v>
      </c>
      <c r="U21" s="130"/>
      <c r="V21" s="130"/>
      <c r="W21" s="130"/>
      <c r="X21" s="130"/>
      <c r="Y21" s="576">
        <f>+P18-Y18</f>
        <v>0</v>
      </c>
      <c r="Z21" s="577"/>
      <c r="AA21" s="577"/>
      <c r="AB21" s="52" t="s">
        <v>83</v>
      </c>
      <c r="AC21" s="132"/>
      <c r="AD21" s="53"/>
      <c r="AE21" s="556"/>
      <c r="AG21" s="53"/>
      <c r="AH21" s="53"/>
      <c r="AI21" s="56"/>
      <c r="AJ21" s="53"/>
      <c r="AK21" s="53"/>
      <c r="AL21" s="53"/>
      <c r="AM21" s="53"/>
      <c r="AN21" s="145"/>
      <c r="AO21" s="95"/>
      <c r="AP21" s="44" t="s">
        <v>203</v>
      </c>
      <c r="AQ21" s="188"/>
      <c r="AR21" s="53"/>
      <c r="AS21"/>
      <c r="AT21"/>
      <c r="AU21"/>
      <c r="AV21"/>
      <c r="AW21" s="413"/>
    </row>
    <row r="22" spans="2:49" ht="25.5" customHeight="1" thickTop="1" thickBot="1" x14ac:dyDescent="0.2">
      <c r="B22" s="582"/>
      <c r="C22" s="582"/>
      <c r="D22" s="582"/>
      <c r="E22" s="582"/>
      <c r="F22" s="582"/>
      <c r="G22" s="582"/>
      <c r="H22" s="582"/>
      <c r="I22" s="582"/>
      <c r="J22" s="582"/>
      <c r="K22" s="56"/>
      <c r="L22" s="53"/>
      <c r="M22" s="555"/>
      <c r="N22" s="56"/>
      <c r="P22" s="615" t="str">
        <f>+IF(P21=0,"",IF(P18&lt;P21,"エラー !：④の内数である⑤の量が④を超えています",""))</f>
        <v/>
      </c>
      <c r="Q22" s="615"/>
      <c r="R22" s="615"/>
      <c r="S22" s="615"/>
      <c r="T22" s="615"/>
      <c r="U22" s="615"/>
      <c r="V22" s="615"/>
      <c r="W22" s="131"/>
      <c r="X22" s="131"/>
      <c r="Y22" s="131"/>
      <c r="Z22" s="131"/>
      <c r="AA22" s="131"/>
      <c r="AB22" s="131"/>
      <c r="AC22" s="53"/>
      <c r="AD22" s="53"/>
      <c r="AE22" s="184"/>
      <c r="AG22" s="53"/>
      <c r="AH22" s="53"/>
      <c r="AI22" s="56"/>
      <c r="AJ22" s="53"/>
      <c r="AK22" s="53"/>
      <c r="AL22" s="53"/>
      <c r="AM22" s="53"/>
      <c r="AN22" s="53"/>
      <c r="AW22" s="413"/>
    </row>
    <row r="23" spans="2:49" ht="27" customHeight="1" thickTop="1" thickBot="1" x14ac:dyDescent="0.2">
      <c r="B23" s="531" t="s">
        <v>234</v>
      </c>
      <c r="C23" s="532"/>
      <c r="D23" s="575" t="s">
        <v>235</v>
      </c>
      <c r="E23" s="575"/>
      <c r="F23" s="575"/>
      <c r="G23" s="532"/>
      <c r="H23" s="531" t="s">
        <v>236</v>
      </c>
      <c r="I23" s="575"/>
      <c r="J23" s="532"/>
      <c r="K23" s="56"/>
      <c r="L23" s="53"/>
      <c r="M23" s="555"/>
      <c r="N23" s="56"/>
      <c r="O23" s="48"/>
      <c r="P23" s="51" t="s">
        <v>237</v>
      </c>
      <c r="Q23" s="601" t="s">
        <v>238</v>
      </c>
      <c r="R23" s="601"/>
      <c r="S23" s="601"/>
      <c r="T23" s="553"/>
      <c r="U23" s="628"/>
      <c r="V23" s="629"/>
      <c r="W23" s="629"/>
      <c r="X23" s="629"/>
      <c r="AC23" s="53"/>
      <c r="AD23" s="53"/>
      <c r="AE23"/>
      <c r="AF23"/>
      <c r="AG23"/>
      <c r="AH23"/>
      <c r="AI23" s="253"/>
      <c r="AJ23"/>
      <c r="AK23" s="53"/>
      <c r="AL23" s="53"/>
      <c r="AM23" s="53"/>
      <c r="AN23" s="64"/>
      <c r="AP23" s="53"/>
      <c r="AR23" s="49"/>
      <c r="AS23" s="134" t="s">
        <v>239</v>
      </c>
      <c r="AT23" s="550" t="s">
        <v>240</v>
      </c>
      <c r="AU23" s="550"/>
      <c r="AV23" s="551"/>
      <c r="AW23" s="413"/>
    </row>
    <row r="24" spans="2:49" ht="27" customHeight="1" thickBot="1" x14ac:dyDescent="0.2">
      <c r="B24" s="533" t="s">
        <v>241</v>
      </c>
      <c r="C24" s="534"/>
      <c r="D24" s="557">
        <v>381.2</v>
      </c>
      <c r="E24" s="557"/>
      <c r="F24" s="557"/>
      <c r="G24" s="192" t="s">
        <v>242</v>
      </c>
      <c r="H24" s="546">
        <f>+F12</f>
        <v>162.80000000000001</v>
      </c>
      <c r="I24" s="547"/>
      <c r="J24" s="192" t="s">
        <v>242</v>
      </c>
      <c r="K24" s="56"/>
      <c r="L24" s="53"/>
      <c r="M24" s="556"/>
      <c r="P24" s="602"/>
      <c r="Q24" s="607"/>
      <c r="R24" s="607"/>
      <c r="S24" s="607"/>
      <c r="T24" s="44" t="s">
        <v>203</v>
      </c>
      <c r="U24"/>
      <c r="V24"/>
      <c r="W24"/>
      <c r="X24"/>
      <c r="AC24" s="53"/>
      <c r="AD24" s="53"/>
      <c r="AE24"/>
      <c r="AF24"/>
      <c r="AG24"/>
      <c r="AH24"/>
      <c r="AI24" s="253"/>
      <c r="AJ24"/>
      <c r="AK24" s="53"/>
      <c r="AL24" s="139"/>
      <c r="AM24" s="53"/>
      <c r="AN24" s="53"/>
      <c r="AQ24" s="56"/>
      <c r="AR24" s="144"/>
      <c r="AS24" s="576">
        <f>+ROUND(AU16,1)+ROUND(AA28,1)</f>
        <v>162.80000000000001</v>
      </c>
      <c r="AT24" s="577"/>
      <c r="AU24" s="577"/>
      <c r="AV24" s="52" t="s">
        <v>203</v>
      </c>
      <c r="AW24" s="413"/>
    </row>
    <row r="25" spans="2:49" ht="27" customHeight="1" thickBot="1" x14ac:dyDescent="0.2">
      <c r="B25" s="533" t="s">
        <v>243</v>
      </c>
      <c r="C25" s="534"/>
      <c r="D25" s="557">
        <v>0</v>
      </c>
      <c r="E25" s="557"/>
      <c r="F25" s="557"/>
      <c r="G25" s="192" t="s">
        <v>242</v>
      </c>
      <c r="H25" s="546">
        <f>+P12+AH9</f>
        <v>0</v>
      </c>
      <c r="I25" s="547"/>
      <c r="J25" s="192" t="s">
        <v>242</v>
      </c>
      <c r="K25" s="56"/>
      <c r="L25" s="53"/>
      <c r="P25" s="53"/>
      <c r="Q25" s="53"/>
      <c r="R25" s="53"/>
      <c r="S25" s="53"/>
      <c r="T25" s="53"/>
      <c r="U25" s="53"/>
      <c r="V25" s="53"/>
      <c r="AE25" s="148"/>
      <c r="AH25" s="53"/>
      <c r="AI25" s="56"/>
      <c r="AJ25" s="53"/>
      <c r="AK25" s="53"/>
      <c r="AL25" s="185"/>
      <c r="AM25" s="185"/>
      <c r="AN25" s="185"/>
      <c r="AQ25" s="261"/>
      <c r="AR25" s="127"/>
      <c r="AW25" s="413"/>
    </row>
    <row r="26" spans="2:49" ht="27" customHeight="1" thickTop="1" thickBot="1" x14ac:dyDescent="0.2">
      <c r="B26" s="533" t="s">
        <v>244</v>
      </c>
      <c r="C26" s="534"/>
      <c r="D26" s="557">
        <v>0</v>
      </c>
      <c r="E26" s="557"/>
      <c r="F26" s="557"/>
      <c r="G26" s="192" t="s">
        <v>242</v>
      </c>
      <c r="H26" s="546">
        <f>+P21</f>
        <v>0</v>
      </c>
      <c r="I26" s="547"/>
      <c r="J26" s="192" t="s">
        <v>242</v>
      </c>
      <c r="K26" s="56"/>
      <c r="L26" s="142"/>
      <c r="M26" s="554" t="s">
        <v>245</v>
      </c>
      <c r="N26" s="48"/>
      <c r="O26" s="48"/>
      <c r="P26" s="242" t="s">
        <v>246</v>
      </c>
      <c r="Q26" s="601" t="s">
        <v>247</v>
      </c>
      <c r="R26" s="601"/>
      <c r="S26" s="601"/>
      <c r="T26" s="553"/>
      <c r="U26" s="48"/>
      <c r="V26" s="48"/>
      <c r="W26" s="48"/>
      <c r="X26" s="48"/>
      <c r="Y26" s="48"/>
      <c r="Z26" s="48"/>
      <c r="AA26" s="48"/>
      <c r="AB26" s="48"/>
      <c r="AC26" s="48"/>
      <c r="AD26" s="48"/>
      <c r="AE26" s="48"/>
      <c r="AF26" s="48"/>
      <c r="AG26" s="48"/>
      <c r="AH26" s="48"/>
      <c r="AI26" s="61"/>
      <c r="AJ26" s="48"/>
      <c r="AK26" s="49"/>
      <c r="AL26" s="134" t="s">
        <v>248</v>
      </c>
      <c r="AM26" s="550" t="s">
        <v>249</v>
      </c>
      <c r="AN26" s="550"/>
      <c r="AO26" s="550"/>
      <c r="AP26" s="551"/>
      <c r="AQ26" s="263"/>
      <c r="AR26" s="264"/>
      <c r="AS26" s="134" t="s">
        <v>250</v>
      </c>
      <c r="AT26" s="550" t="s">
        <v>251</v>
      </c>
      <c r="AU26" s="550"/>
      <c r="AV26" s="551"/>
      <c r="AW26" s="413"/>
    </row>
    <row r="27" spans="2:49" ht="27" customHeight="1" thickBot="1" x14ac:dyDescent="0.2">
      <c r="B27" s="533" t="s">
        <v>252</v>
      </c>
      <c r="C27" s="534"/>
      <c r="D27" s="557">
        <v>0</v>
      </c>
      <c r="E27" s="557"/>
      <c r="F27" s="557"/>
      <c r="G27" s="192" t="s">
        <v>242</v>
      </c>
      <c r="H27" s="546">
        <f>+Y21</f>
        <v>0</v>
      </c>
      <c r="I27" s="547"/>
      <c r="J27" s="192" t="s">
        <v>242</v>
      </c>
      <c r="M27" s="555"/>
      <c r="P27" s="560">
        <f>+R30+ROUND(R33,1)</f>
        <v>162.80000000000001</v>
      </c>
      <c r="Q27" s="606"/>
      <c r="R27" s="606"/>
      <c r="S27" s="606"/>
      <c r="T27" s="44" t="s">
        <v>203</v>
      </c>
      <c r="U27" s="64"/>
      <c r="V27" s="64"/>
      <c r="Y27" s="62" t="s">
        <v>215</v>
      </c>
      <c r="Z27" s="65"/>
      <c r="AH27" s="53"/>
      <c r="AI27" s="53"/>
      <c r="AJ27" s="53"/>
      <c r="AK27" s="53"/>
      <c r="AL27" s="576">
        <f>+AH18+P27</f>
        <v>162.80000000000001</v>
      </c>
      <c r="AM27" s="577"/>
      <c r="AN27" s="577"/>
      <c r="AO27" s="577"/>
      <c r="AP27" s="52" t="s">
        <v>203</v>
      </c>
      <c r="AQ27" s="261"/>
      <c r="AR27" s="127"/>
      <c r="AS27" s="579"/>
      <c r="AT27" s="580"/>
      <c r="AU27" s="580"/>
      <c r="AV27" s="52" t="s">
        <v>203</v>
      </c>
      <c r="AW27" s="413"/>
    </row>
    <row r="28" spans="2:49" ht="27" customHeight="1" thickTop="1" thickBot="1" x14ac:dyDescent="0.2">
      <c r="B28" s="548" t="s">
        <v>253</v>
      </c>
      <c r="C28" s="549"/>
      <c r="D28" s="557">
        <v>0</v>
      </c>
      <c r="E28" s="557"/>
      <c r="F28" s="557"/>
      <c r="G28" s="192" t="s">
        <v>242</v>
      </c>
      <c r="H28" s="546">
        <f>+P15+AH12</f>
        <v>0</v>
      </c>
      <c r="I28" s="547"/>
      <c r="J28" s="192" t="s">
        <v>242</v>
      </c>
      <c r="M28" s="555"/>
      <c r="P28" s="56"/>
      <c r="U28" s="53"/>
      <c r="V28" s="53"/>
      <c r="Y28" s="561" t="s">
        <v>254</v>
      </c>
      <c r="Z28" s="562"/>
      <c r="AA28" s="602">
        <v>162.80000000000001</v>
      </c>
      <c r="AB28" s="603"/>
      <c r="AC28" s="603"/>
      <c r="AD28" s="603"/>
      <c r="AE28" s="603"/>
      <c r="AF28" s="44" t="s">
        <v>203</v>
      </c>
      <c r="AH28" s="53"/>
      <c r="AI28" s="53"/>
      <c r="AN28" s="260"/>
      <c r="AQ28" s="261"/>
      <c r="AR28" s="127"/>
      <c r="AS28" s="400" t="str">
        <f>+IF(AS27=0,"",IF(AL27&lt;(AS24+AS27+AS31),"エラー !：⑩の内数である（⑫+⑬＋⑭）の量が⑩を超えています",""))</f>
        <v/>
      </c>
      <c r="AT28" s="409"/>
      <c r="AU28" s="409"/>
      <c r="AV28" s="409"/>
      <c r="AW28" s="413"/>
    </row>
    <row r="29" spans="2:49" ht="27" customHeight="1" thickTop="1" thickBot="1" x14ac:dyDescent="0.2">
      <c r="B29" s="533" t="s">
        <v>255</v>
      </c>
      <c r="C29" s="534"/>
      <c r="D29" s="557">
        <v>381.2</v>
      </c>
      <c r="E29" s="557"/>
      <c r="F29" s="557"/>
      <c r="G29" s="192" t="s">
        <v>242</v>
      </c>
      <c r="H29" s="546">
        <f>+AL27</f>
        <v>162.80000000000001</v>
      </c>
      <c r="I29" s="547"/>
      <c r="J29" s="192" t="s">
        <v>242</v>
      </c>
      <c r="M29" s="555"/>
      <c r="P29" s="56"/>
      <c r="Q29" s="142"/>
      <c r="R29" s="51" t="s">
        <v>256</v>
      </c>
      <c r="S29" s="601" t="s">
        <v>257</v>
      </c>
      <c r="T29" s="604"/>
      <c r="U29" s="604"/>
      <c r="V29" s="605"/>
      <c r="W29" s="48"/>
      <c r="X29" s="66"/>
      <c r="Y29" s="561" t="s">
        <v>258</v>
      </c>
      <c r="Z29" s="562"/>
      <c r="AA29" s="602"/>
      <c r="AB29" s="603"/>
      <c r="AC29" s="603"/>
      <c r="AD29" s="603"/>
      <c r="AE29" s="603"/>
      <c r="AF29" s="44" t="s">
        <v>203</v>
      </c>
      <c r="AH29" s="53"/>
      <c r="AI29" s="53"/>
      <c r="AJ29" s="53"/>
      <c r="AK29" s="53"/>
      <c r="AL29" s="134" t="s">
        <v>259</v>
      </c>
      <c r="AM29" s="550" t="s">
        <v>260</v>
      </c>
      <c r="AN29" s="550"/>
      <c r="AO29" s="550"/>
      <c r="AP29" s="551"/>
      <c r="AQ29" s="262"/>
      <c r="AR29" s="265"/>
      <c r="AS29" s="597" t="s">
        <v>261</v>
      </c>
      <c r="AT29" s="593" t="s">
        <v>262</v>
      </c>
      <c r="AU29" s="593"/>
      <c r="AV29" s="594"/>
      <c r="AW29" s="413"/>
    </row>
    <row r="30" spans="2:49" ht="27" customHeight="1" thickBot="1" x14ac:dyDescent="0.2">
      <c r="B30" s="533" t="s">
        <v>263</v>
      </c>
      <c r="C30" s="534"/>
      <c r="D30" s="557">
        <v>381.2</v>
      </c>
      <c r="E30" s="557"/>
      <c r="F30" s="557"/>
      <c r="G30" s="192" t="s">
        <v>242</v>
      </c>
      <c r="H30" s="546">
        <f>+AL30</f>
        <v>162.5</v>
      </c>
      <c r="I30" s="547"/>
      <c r="J30" s="192" t="s">
        <v>242</v>
      </c>
      <c r="M30" s="555"/>
      <c r="P30" s="56"/>
      <c r="R30" s="560">
        <f>+ROUND(AA28,1)+ROUND(AA29,1)+ROUND(AA30,1)</f>
        <v>162.80000000000001</v>
      </c>
      <c r="S30" s="606"/>
      <c r="T30" s="606"/>
      <c r="U30" s="606"/>
      <c r="V30" s="44" t="s">
        <v>203</v>
      </c>
      <c r="Y30" s="561" t="s">
        <v>264</v>
      </c>
      <c r="Z30" s="562"/>
      <c r="AA30" s="602"/>
      <c r="AB30" s="603"/>
      <c r="AC30" s="603"/>
      <c r="AD30" s="603"/>
      <c r="AE30" s="603"/>
      <c r="AF30" s="44" t="s">
        <v>203</v>
      </c>
      <c r="AL30" s="579">
        <v>162.5</v>
      </c>
      <c r="AM30" s="580"/>
      <c r="AN30" s="580"/>
      <c r="AO30" s="580"/>
      <c r="AP30" s="52" t="s">
        <v>203</v>
      </c>
      <c r="AS30" s="598"/>
      <c r="AT30" s="595"/>
      <c r="AU30" s="595"/>
      <c r="AV30" s="596"/>
      <c r="AW30" s="413"/>
    </row>
    <row r="31" spans="2:49" ht="27" customHeight="1" thickTop="1" thickBot="1" x14ac:dyDescent="0.2">
      <c r="B31" s="533" t="s">
        <v>265</v>
      </c>
      <c r="C31" s="534"/>
      <c r="D31" s="557">
        <v>381.2</v>
      </c>
      <c r="E31" s="557"/>
      <c r="F31" s="557"/>
      <c r="G31" s="192" t="s">
        <v>242</v>
      </c>
      <c r="H31" s="546">
        <f>+AS24</f>
        <v>162.80000000000001</v>
      </c>
      <c r="I31" s="547"/>
      <c r="J31" s="192" t="s">
        <v>242</v>
      </c>
      <c r="M31" s="555"/>
      <c r="P31" s="56"/>
      <c r="Y31"/>
      <c r="Z31"/>
      <c r="AA31" s="67" t="s">
        <v>266</v>
      </c>
      <c r="AK31" s="127"/>
      <c r="AL31" s="615" t="str">
        <f>+IF(AL30=0,"",IF(AL27&lt;AL30,"エラー !：⑩の内数である⑪の量が⑩を超えています",""))</f>
        <v/>
      </c>
      <c r="AM31" s="615"/>
      <c r="AN31" s="615"/>
      <c r="AO31" s="615"/>
      <c r="AP31" s="615"/>
      <c r="AQ31" s="615"/>
      <c r="AR31" s="41"/>
      <c r="AS31" s="591"/>
      <c r="AT31" s="592"/>
      <c r="AU31" s="592"/>
      <c r="AV31" s="161" t="s">
        <v>203</v>
      </c>
      <c r="AW31" s="413"/>
    </row>
    <row r="32" spans="2:49" ht="27" customHeight="1" thickTop="1" thickBot="1" x14ac:dyDescent="0.2">
      <c r="B32" s="533" t="s">
        <v>267</v>
      </c>
      <c r="C32" s="534"/>
      <c r="D32" s="557">
        <v>0</v>
      </c>
      <c r="E32" s="557"/>
      <c r="F32" s="557"/>
      <c r="G32" s="192" t="s">
        <v>242</v>
      </c>
      <c r="H32" s="546">
        <f>+AS27</f>
        <v>0</v>
      </c>
      <c r="I32" s="547"/>
      <c r="J32" s="192" t="s">
        <v>242</v>
      </c>
      <c r="M32" s="555"/>
      <c r="P32" s="56"/>
      <c r="Q32" s="142"/>
      <c r="R32" s="51" t="s">
        <v>268</v>
      </c>
      <c r="S32" s="601" t="s">
        <v>269</v>
      </c>
      <c r="T32" s="604"/>
      <c r="U32" s="604"/>
      <c r="V32" s="605"/>
      <c r="W32" s="53"/>
      <c r="X32" s="53"/>
      <c r="Y32"/>
      <c r="Z32"/>
      <c r="AA32" s="536" t="s">
        <v>270</v>
      </c>
      <c r="AB32" s="537"/>
      <c r="AC32" s="537"/>
      <c r="AD32" s="537"/>
      <c r="AE32" s="537"/>
      <c r="AF32" s="537" t="s">
        <v>271</v>
      </c>
      <c r="AG32" s="537"/>
      <c r="AH32" s="537"/>
      <c r="AI32" s="537"/>
      <c r="AJ32" s="537"/>
      <c r="AK32" s="537"/>
      <c r="AL32" s="537" t="s">
        <v>272</v>
      </c>
      <c r="AM32" s="537"/>
      <c r="AN32" s="537"/>
      <c r="AO32" s="542"/>
      <c r="AP32" s="186"/>
      <c r="AS32" s="401" t="str">
        <f>+IF(AS31=0,"",IF(AL27&lt;(AS24+AS27+AS31),"エラー !：⑩の内数である（⑫+⑬＋⑭）の量が⑩を超えています",""))</f>
        <v/>
      </c>
      <c r="AT32" s="410"/>
      <c r="AU32" s="410"/>
      <c r="AV32" s="410"/>
      <c r="AW32" s="413"/>
    </row>
    <row r="33" spans="2:62" ht="27" customHeight="1" thickBot="1" x14ac:dyDescent="0.2">
      <c r="B33" s="529" t="s">
        <v>273</v>
      </c>
      <c r="C33" s="530"/>
      <c r="D33" s="613">
        <v>0</v>
      </c>
      <c r="E33" s="614"/>
      <c r="F33" s="614"/>
      <c r="G33" s="193" t="s">
        <v>242</v>
      </c>
      <c r="H33" s="599">
        <f>+AS31</f>
        <v>0</v>
      </c>
      <c r="I33" s="600"/>
      <c r="J33" s="193" t="s">
        <v>242</v>
      </c>
      <c r="M33" s="556"/>
      <c r="R33" s="602"/>
      <c r="S33" s="603"/>
      <c r="T33" s="603"/>
      <c r="U33" s="603"/>
      <c r="V33" s="44" t="s">
        <v>203</v>
      </c>
      <c r="W33" s="53"/>
      <c r="X33" s="53"/>
      <c r="Y33"/>
      <c r="Z33"/>
      <c r="AA33" s="538"/>
      <c r="AB33" s="539"/>
      <c r="AC33" s="539"/>
      <c r="AD33" s="539"/>
      <c r="AE33" s="539"/>
      <c r="AF33" s="539"/>
      <c r="AG33" s="539"/>
      <c r="AH33" s="539"/>
      <c r="AI33" s="539"/>
      <c r="AJ33" s="539"/>
      <c r="AK33" s="539"/>
      <c r="AL33" s="539"/>
      <c r="AM33" s="539"/>
      <c r="AN33" s="539"/>
      <c r="AO33" s="543"/>
      <c r="AP33" s="186"/>
      <c r="AW33" s="413"/>
    </row>
    <row r="34" spans="2:62" ht="24" customHeight="1" x14ac:dyDescent="0.15">
      <c r="C34" s="411" t="str">
        <f>+IF(D30=0,"",IF(D29&lt;D30,"エラー !：上の表は、⑩の内数である⑪の量が⑩を超えています",""))</f>
        <v/>
      </c>
      <c r="AA34" s="540"/>
      <c r="AB34" s="541"/>
      <c r="AC34" s="541"/>
      <c r="AD34" s="541"/>
      <c r="AE34" s="541"/>
      <c r="AF34" s="541"/>
      <c r="AG34" s="541"/>
      <c r="AH34" s="541"/>
      <c r="AI34" s="541"/>
      <c r="AJ34" s="541"/>
      <c r="AK34" s="541"/>
      <c r="AL34" s="541"/>
      <c r="AM34" s="541"/>
      <c r="AN34" s="541"/>
      <c r="AO34" s="544"/>
      <c r="AP34" s="186"/>
      <c r="AW34" s="413"/>
    </row>
    <row r="35" spans="2:62" ht="15" customHeight="1" x14ac:dyDescent="0.15">
      <c r="C35" s="412"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412" t="str">
        <f>+IF(D32=0,"",IF(D29&lt;D32,"エラー !：上の表は、⑩の内数である⑬の量が⑩を超えています",""))</f>
        <v/>
      </c>
      <c r="AF36" s="64"/>
      <c r="AG36" s="64"/>
      <c r="AH36" s="64"/>
      <c r="AI36" s="64"/>
      <c r="AJ36" s="64"/>
      <c r="AK36" s="64"/>
      <c r="AL36" s="64"/>
      <c r="AM36" s="150"/>
      <c r="AN36" s="150"/>
      <c r="AO36" s="127"/>
      <c r="AP36" s="53"/>
      <c r="AQ36" s="53"/>
      <c r="AR36" s="53"/>
      <c r="AS36" s="53"/>
      <c r="AT36" s="53"/>
      <c r="AU36" s="53"/>
      <c r="AV36" s="53"/>
      <c r="AW36" s="68"/>
      <c r="AY36" s="53"/>
      <c r="AZ36" s="53"/>
      <c r="BA36" s="53"/>
      <c r="BB36" s="53"/>
      <c r="BC36" s="53"/>
      <c r="BD36" s="53"/>
    </row>
    <row r="37" spans="2:62" ht="15" customHeight="1" x14ac:dyDescent="0.15">
      <c r="C37" s="412" t="str">
        <f>+IF(D33=0,"",IF(D29&lt;D33,"エラー !：上の表は、⑩の内数である⑭の量が⑩を超えています",""))</f>
        <v/>
      </c>
      <c r="J37" s="68"/>
      <c r="K37" s="68"/>
      <c r="R37" s="68"/>
      <c r="S37" s="68"/>
      <c r="T37" s="68"/>
      <c r="AF37" s="53"/>
      <c r="AG37" s="53"/>
      <c r="AH37" s="53"/>
      <c r="AI37" s="53"/>
      <c r="AJ37" s="53"/>
      <c r="AK37" s="53"/>
      <c r="AL37" s="64"/>
      <c r="AM37" s="127"/>
      <c r="AN37" s="127"/>
      <c r="AO37" s="127"/>
      <c r="AP37" s="53"/>
      <c r="AQ37" s="53"/>
      <c r="AR37" s="53"/>
      <c r="AS37" s="53"/>
      <c r="AT37" s="53"/>
      <c r="AU37" s="64"/>
      <c r="AV37" s="64"/>
      <c r="AW37" s="68"/>
      <c r="AY37" s="53"/>
      <c r="AZ37" s="53"/>
      <c r="BA37" s="53"/>
      <c r="BB37" s="53"/>
      <c r="BC37" s="53"/>
      <c r="BD37" s="53"/>
    </row>
    <row r="38" spans="2:62" ht="13.5" x14ac:dyDescent="0.15">
      <c r="H38" s="271"/>
      <c r="J38" s="68"/>
      <c r="K38" s="68"/>
      <c r="R38" s="68"/>
      <c r="S38" s="68"/>
      <c r="T38" s="68"/>
      <c r="AF38" s="53"/>
      <c r="AG38" s="53"/>
      <c r="AH38" s="53"/>
      <c r="AI38" s="53"/>
      <c r="AJ38" s="53"/>
      <c r="AK38" s="53"/>
      <c r="AL38" s="64"/>
      <c r="AM38" s="127"/>
      <c r="AN38" s="127"/>
      <c r="AO38" s="127"/>
      <c r="AP38" s="53"/>
      <c r="AQ38" s="53"/>
      <c r="AR38" s="53"/>
      <c r="AS38" s="127"/>
      <c r="AT38" s="150"/>
      <c r="AU38" s="64"/>
      <c r="AV38" s="64"/>
      <c r="AW38" s="68"/>
      <c r="AY38" s="53"/>
      <c r="AZ38" s="53"/>
      <c r="BA38" s="53"/>
      <c r="BB38" s="53"/>
      <c r="BC38" s="53"/>
      <c r="BD38" s="53"/>
    </row>
    <row r="39" spans="2:62" ht="13.5" x14ac:dyDescent="0.15">
      <c r="H39" s="271"/>
      <c r="J39" s="68"/>
      <c r="K39" s="68"/>
      <c r="R39" s="68"/>
      <c r="S39" s="68"/>
      <c r="T39" s="68"/>
      <c r="AF39" s="53"/>
      <c r="AG39" s="53"/>
      <c r="AH39" s="53"/>
      <c r="AI39" s="53"/>
      <c r="AJ39" s="53"/>
      <c r="AK39" s="53"/>
      <c r="AL39" s="64"/>
      <c r="AM39" s="127"/>
      <c r="AN39" s="127"/>
      <c r="AO39" s="127"/>
      <c r="AP39" s="53"/>
      <c r="AQ39" s="53"/>
      <c r="AR39" s="53"/>
      <c r="AS39" s="127"/>
      <c r="AT39" s="64"/>
      <c r="AU39" s="64"/>
      <c r="AV39" s="64"/>
      <c r="AW39" s="68"/>
      <c r="AY39" s="53"/>
      <c r="AZ39" s="53"/>
      <c r="BA39" s="53"/>
      <c r="BB39" s="53"/>
      <c r="BC39" s="53"/>
      <c r="BD39" s="53"/>
    </row>
    <row r="40" spans="2:62" ht="13.5" x14ac:dyDescent="0.15">
      <c r="H40" s="271"/>
      <c r="J40" s="68"/>
      <c r="K40" s="68"/>
      <c r="R40" s="68"/>
      <c r="S40" s="68"/>
      <c r="T40" s="68"/>
      <c r="AF40" s="53"/>
      <c r="AG40" s="53"/>
      <c r="AH40" s="53"/>
      <c r="AI40" s="53"/>
      <c r="AJ40" s="53"/>
      <c r="AK40" s="53"/>
      <c r="AL40" s="64"/>
      <c r="AM40" s="127"/>
      <c r="AN40" s="127"/>
      <c r="AO40" s="127"/>
      <c r="AP40" s="53"/>
      <c r="AQ40" s="53"/>
      <c r="AR40" s="53"/>
      <c r="AS40" s="127"/>
      <c r="AT40" s="64"/>
      <c r="AU40" s="64"/>
      <c r="AV40" s="64"/>
      <c r="AW40" s="68"/>
      <c r="AY40" s="53"/>
      <c r="AZ40" s="53"/>
      <c r="BA40" s="53"/>
      <c r="BB40" s="53"/>
      <c r="BC40" s="53"/>
      <c r="BD40" s="53"/>
    </row>
    <row r="41" spans="2:62" ht="13.5" x14ac:dyDescent="0.15">
      <c r="H41" s="271"/>
      <c r="J41" s="68"/>
      <c r="K41" s="68"/>
      <c r="R41" s="68"/>
      <c r="S41" s="68"/>
      <c r="T41" s="68"/>
      <c r="AF41" s="53"/>
      <c r="AG41" s="53"/>
      <c r="AH41" s="53"/>
      <c r="AI41" s="53"/>
      <c r="AJ41" s="53"/>
      <c r="AK41" s="53"/>
      <c r="AL41" s="53"/>
      <c r="AM41" s="53"/>
      <c r="AN41" s="53"/>
      <c r="AO41" s="53"/>
      <c r="AP41" s="53"/>
      <c r="AQ41" s="53"/>
      <c r="AR41" s="53"/>
      <c r="AS41" s="127"/>
      <c r="AT41" s="64"/>
      <c r="AU41" s="64"/>
      <c r="AV41" s="64"/>
      <c r="AW41" s="68"/>
      <c r="AY41" s="53"/>
      <c r="AZ41" s="53"/>
      <c r="BA41" s="53"/>
      <c r="BB41" s="53"/>
      <c r="BC41" s="53"/>
      <c r="BD41" s="53"/>
    </row>
    <row r="42" spans="2:62" ht="13.5" x14ac:dyDescent="0.15">
      <c r="H42" s="271"/>
      <c r="I42" s="68"/>
      <c r="J42" s="68"/>
      <c r="K42" s="68"/>
      <c r="R42" s="68"/>
      <c r="S42" s="68"/>
      <c r="T42" s="68"/>
      <c r="AQ42" s="53"/>
      <c r="AR42" s="53"/>
      <c r="AS42" s="127"/>
      <c r="AT42" s="64"/>
      <c r="AY42" s="53"/>
      <c r="AZ42" s="53"/>
      <c r="BA42" s="53"/>
      <c r="BB42" s="53"/>
      <c r="BC42" s="53"/>
      <c r="BD42" s="53"/>
    </row>
    <row r="43" spans="2:62" x14ac:dyDescent="0.15">
      <c r="H43" s="271"/>
      <c r="I43" s="68"/>
      <c r="J43" s="68"/>
      <c r="K43" s="68"/>
      <c r="R43" s="68"/>
      <c r="S43" s="68"/>
      <c r="T43" s="68"/>
      <c r="AW43" s="68"/>
      <c r="AY43" s="53"/>
      <c r="AZ43" s="53"/>
      <c r="BA43" s="53"/>
      <c r="BB43" s="53"/>
      <c r="BC43" s="53"/>
      <c r="BD43" s="53"/>
    </row>
    <row r="44" spans="2:62" x14ac:dyDescent="0.15">
      <c r="H44" s="271"/>
      <c r="I44" s="68"/>
      <c r="J44" s="68"/>
      <c r="K44" s="68"/>
      <c r="R44" s="68"/>
      <c r="S44" s="68"/>
      <c r="T44" s="68"/>
      <c r="AW44" s="68"/>
    </row>
    <row r="45" spans="2:62" x14ac:dyDescent="0.15">
      <c r="H45" s="271"/>
      <c r="I45" s="68"/>
      <c r="J45" s="68"/>
      <c r="K45" s="68"/>
      <c r="R45" s="68"/>
      <c r="S45" s="68"/>
      <c r="T45" s="68"/>
    </row>
    <row r="46" spans="2:62" x14ac:dyDescent="0.15">
      <c r="H46" s="271"/>
      <c r="I46" s="68"/>
      <c r="J46" s="68"/>
      <c r="K46" s="68"/>
      <c r="R46" s="68"/>
      <c r="S46" s="68"/>
      <c r="T46" s="68"/>
    </row>
    <row r="47" spans="2:62" ht="13.5" x14ac:dyDescent="0.15">
      <c r="H47" s="271"/>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5" style="9" customWidth="1"/>
    <col min="9" max="26" width="9.75" style="9" customWidth="1"/>
    <col min="27" max="27" width="11.75" style="9" customWidth="1"/>
    <col min="28" max="16384" width="9" style="9"/>
  </cols>
  <sheetData>
    <row r="1" spans="2:27" ht="21" x14ac:dyDescent="0.2">
      <c r="C1" s="19" t="s">
        <v>302</v>
      </c>
      <c r="D1" s="19"/>
      <c r="E1" s="19"/>
    </row>
    <row r="2" spans="2:27" ht="23.25" customHeight="1" x14ac:dyDescent="0.15">
      <c r="E2" s="267" t="s">
        <v>303</v>
      </c>
    </row>
    <row r="3" spans="2:27" ht="14.1" customHeight="1" thickBot="1" x14ac:dyDescent="0.2">
      <c r="B3" s="649" t="s">
        <v>187</v>
      </c>
      <c r="C3" s="649"/>
      <c r="D3" s="649"/>
      <c r="E3" s="649"/>
      <c r="F3" s="649"/>
      <c r="G3" s="110"/>
      <c r="H3" s="110"/>
      <c r="I3" s="110"/>
      <c r="J3" s="110"/>
      <c r="K3" s="110"/>
      <c r="Y3"/>
      <c r="Z3"/>
      <c r="AA3" s="111"/>
    </row>
    <row r="4" spans="2:27" ht="14.1" customHeight="1" x14ac:dyDescent="0.15">
      <c r="B4" s="649"/>
      <c r="C4" s="649"/>
      <c r="D4" s="649"/>
      <c r="E4" s="649"/>
      <c r="F4" s="649"/>
      <c r="G4" s="110"/>
      <c r="H4" s="110"/>
      <c r="I4" s="110"/>
      <c r="J4" s="110"/>
      <c r="K4" s="110"/>
      <c r="Y4" s="653" t="s">
        <v>304</v>
      </c>
      <c r="Z4" s="112" t="s">
        <v>27</v>
      </c>
      <c r="AA4" s="113" t="s">
        <v>28</v>
      </c>
    </row>
    <row r="5" spans="2:27" ht="14.1" customHeight="1" thickBot="1" x14ac:dyDescent="0.2">
      <c r="C5" s="110"/>
      <c r="D5" s="110"/>
      <c r="E5" s="110"/>
      <c r="F5" s="110"/>
      <c r="G5" s="110"/>
      <c r="H5" s="110"/>
      <c r="I5" s="110"/>
      <c r="J5" s="110"/>
      <c r="K5" s="110"/>
      <c r="Y5" s="654"/>
      <c r="Z5" s="114" t="str">
        <f>+表紙!N28</f>
        <v>○</v>
      </c>
      <c r="AA5" s="114" t="str">
        <f>+表紙!O28</f>
        <v>　</v>
      </c>
    </row>
    <row r="6" spans="2:27" ht="15" customHeight="1" thickBot="1" x14ac:dyDescent="0.2">
      <c r="B6" s="163" t="s">
        <v>305</v>
      </c>
      <c r="C6" s="163"/>
      <c r="D6" s="163"/>
      <c r="E6" s="163"/>
      <c r="F6" s="163"/>
      <c r="G6" s="163"/>
      <c r="H6" s="163"/>
      <c r="I6" s="163"/>
      <c r="J6" s="163"/>
      <c r="K6" s="163"/>
      <c r="L6" s="87"/>
      <c r="M6" s="650"/>
      <c r="N6" s="650"/>
      <c r="O6" s="87" t="s">
        <v>306</v>
      </c>
      <c r="P6" s="655" t="str">
        <f>+表紙!F47</f>
        <v>日本国土開発株式会社　東京支店</v>
      </c>
      <c r="Q6" s="655"/>
      <c r="R6" s="655"/>
      <c r="S6" s="655"/>
      <c r="T6" s="655"/>
      <c r="U6" s="655"/>
      <c r="V6" s="650"/>
      <c r="W6" s="650"/>
      <c r="X6" s="650"/>
      <c r="Y6" s="650"/>
      <c r="Z6" s="650"/>
      <c r="AA6" s="183" t="s">
        <v>307</v>
      </c>
    </row>
    <row r="7" spans="2:27" ht="14.25" x14ac:dyDescent="0.15">
      <c r="B7" s="120"/>
      <c r="C7" s="121"/>
      <c r="D7" s="121"/>
      <c r="E7" s="121"/>
      <c r="F7" s="15"/>
      <c r="G7" s="17" t="s">
        <v>308</v>
      </c>
      <c r="H7" s="17" t="s">
        <v>309</v>
      </c>
      <c r="I7" s="17" t="s">
        <v>310</v>
      </c>
      <c r="J7" s="17" t="s">
        <v>311</v>
      </c>
      <c r="K7" s="17" t="s">
        <v>312</v>
      </c>
      <c r="L7" s="17" t="s">
        <v>313</v>
      </c>
      <c r="M7" s="17" t="s">
        <v>314</v>
      </c>
      <c r="N7" s="17" t="s">
        <v>315</v>
      </c>
      <c r="O7" s="17" t="s">
        <v>316</v>
      </c>
      <c r="P7" s="17" t="s">
        <v>317</v>
      </c>
      <c r="Q7" s="17" t="s">
        <v>318</v>
      </c>
      <c r="R7" s="17" t="s">
        <v>319</v>
      </c>
      <c r="S7" s="17" t="s">
        <v>320</v>
      </c>
      <c r="T7" s="17" t="s">
        <v>321</v>
      </c>
      <c r="U7" s="17" t="s">
        <v>322</v>
      </c>
      <c r="V7" s="17" t="s">
        <v>323</v>
      </c>
      <c r="W7" s="17" t="s">
        <v>324</v>
      </c>
      <c r="X7" s="17" t="s">
        <v>325</v>
      </c>
      <c r="Y7" s="17" t="s">
        <v>326</v>
      </c>
      <c r="Z7" s="18" t="s">
        <v>327</v>
      </c>
      <c r="AA7" s="16"/>
    </row>
    <row r="8" spans="2:27" s="10" customFormat="1" ht="28.9" customHeight="1" thickBot="1" x14ac:dyDescent="0.2">
      <c r="B8" s="11"/>
      <c r="C8" s="119"/>
      <c r="D8" s="119"/>
      <c r="E8" s="119"/>
      <c r="F8" s="12"/>
      <c r="G8" s="13" t="s">
        <v>328</v>
      </c>
      <c r="H8" s="13" t="s">
        <v>329</v>
      </c>
      <c r="I8" s="13" t="s">
        <v>330</v>
      </c>
      <c r="J8" s="13" t="s">
        <v>331</v>
      </c>
      <c r="K8" s="13" t="s">
        <v>332</v>
      </c>
      <c r="L8" s="13" t="s">
        <v>333</v>
      </c>
      <c r="M8" s="13" t="s">
        <v>334</v>
      </c>
      <c r="N8" s="13" t="s">
        <v>335</v>
      </c>
      <c r="O8" s="13" t="s">
        <v>336</v>
      </c>
      <c r="P8" s="397" t="s">
        <v>337</v>
      </c>
      <c r="Q8" s="398" t="s">
        <v>338</v>
      </c>
      <c r="R8" s="13" t="s">
        <v>339</v>
      </c>
      <c r="S8" s="13" t="s">
        <v>340</v>
      </c>
      <c r="T8" s="209" t="s">
        <v>341</v>
      </c>
      <c r="U8" s="13" t="s">
        <v>342</v>
      </c>
      <c r="V8" s="13" t="s">
        <v>343</v>
      </c>
      <c r="W8" s="13" t="s">
        <v>344</v>
      </c>
      <c r="X8" s="13" t="s">
        <v>345</v>
      </c>
      <c r="Y8" s="13" t="s">
        <v>346</v>
      </c>
      <c r="Z8" s="399" t="s">
        <v>347</v>
      </c>
      <c r="AA8" s="14" t="s">
        <v>348</v>
      </c>
    </row>
    <row r="9" spans="2:27" ht="24" customHeight="1" thickTop="1" x14ac:dyDescent="0.15">
      <c r="B9" s="164"/>
      <c r="C9" s="651" t="s">
        <v>349</v>
      </c>
      <c r="D9" s="651"/>
      <c r="E9" s="651"/>
      <c r="F9" s="652"/>
      <c r="G9" s="312">
        <f>IF(OR(ｱ.燃え殻!D24&gt;0,ｱ.燃え殻!D24&lt;0),ｱ.燃え殻!D24,IF(G$19&gt;0,"0",0))</f>
        <v>0</v>
      </c>
      <c r="H9" s="312">
        <f>IF(OR(ｲ.汚泥!D24&gt;0,ｲ.汚泥!D24&lt;0),ｲ.汚泥!D24,IF(H$19&gt;0,"0",0))</f>
        <v>305.8</v>
      </c>
      <c r="I9" s="312">
        <f>IF(OR(ｳ.廃油!D24&gt;0,ｳ.廃油!D24&lt;0),ｳ.廃油!D24,IF(I$19&gt;0,"0",0))</f>
        <v>0</v>
      </c>
      <c r="J9" s="312">
        <f>IF(OR(ｴ.廃酸!$D24&gt;0,ｴ.廃酸!$D24&lt;0),ｴ.廃酸!D24,IF(J$19&gt;0,"0",0))</f>
        <v>0</v>
      </c>
      <c r="K9" s="312">
        <f>IF(OR(ｵ.廃ｱﾙｶﾘ!$D24&gt;0,ｵ.廃ｱﾙｶﾘ!$D24&lt;0),ｵ.廃ｱﾙｶﾘ!D24,IF(K$19&gt;0,"0",0))</f>
        <v>0</v>
      </c>
      <c r="L9" s="312">
        <f>IF(OR(ｶ.廃ﾌﾟﾗ類!D24&gt;0,ｶ.廃ﾌﾟﾗ類!D24&lt;0),ｶ.廃ﾌﾟﾗ類!D24,IF(L$19&gt;0,"0",0))</f>
        <v>77.400000000000006</v>
      </c>
      <c r="M9" s="312">
        <f>IF(OR(ｷ.紙くず!D24&gt;0,ｷ.紙くず!D24&lt;0),ｷ.紙くず!D24,IF(M$19&gt;0,"0",0))</f>
        <v>77.3</v>
      </c>
      <c r="N9" s="312">
        <f>IF(OR(ｸ.木くず!D24&gt;0,ｸ.木くず!D24&lt;0),ｸ.木くず!D24,IF(N$19&gt;0,"0",0))</f>
        <v>212.3</v>
      </c>
      <c r="O9" s="312">
        <f>IF(OR(ｹ.繊維くず!D24&gt;0,ｹ.繊維くず!D24&lt;0),ｹ.繊維くず!D24,IF(O$19&gt;0,"0",0))</f>
        <v>0</v>
      </c>
      <c r="P9" s="312">
        <f>IF(OR(ｺ.動植物性残さ!D24&gt;0,ｺ.動植物性残さ!D24&lt;0),ｺ.動植物性残さ!D24,IF(P$19&gt;0,"0",0))</f>
        <v>0</v>
      </c>
      <c r="Q9" s="312">
        <f>IF(OR(ｻ.動物系固形不要物!D24&gt;0,ｻ.動物系固形不要物!D24&lt;0),ｻ.動物系固形不要物!D24,IF(Q$19&gt;0,"0",0))</f>
        <v>0</v>
      </c>
      <c r="R9" s="312">
        <f>IF(OR(ｼ.ｺﾞﾑくず!D24&gt;0,ｼ.ｺﾞﾑくず!D24&lt;0),ｼ.ｺﾞﾑくず!D24,IF(R$19&gt;0,"0",0))</f>
        <v>0</v>
      </c>
      <c r="S9" s="312">
        <f>IF(OR(ｽ.金属くず!D24&gt;0,ｽ.金属くず!D24&lt;0),ｽ.金属くず!D24,IF(S$19&gt;0,"0",0))</f>
        <v>10</v>
      </c>
      <c r="T9" s="312">
        <f>IF(OR(ｾ.ｶﾞﾗｽ･ｺﾝｸﾘ･陶磁器くず!D24&gt;0,ｾ.ｶﾞﾗｽ･ｺﾝｸﾘ･陶磁器くず!D24&lt;0),ｾ.ｶﾞﾗｽ･ｺﾝｸﾘ･陶磁器くず!D24,IF(T$19&gt;0,"0",0))</f>
        <v>119.4</v>
      </c>
      <c r="U9" s="312">
        <f>IF(OR(ｿ.鉱さい!D24&gt;0,ｿ.鉱さい!D24&lt;0),ｿ.鉱さい!D24,IF(U$19&gt;0,"0",0))</f>
        <v>0</v>
      </c>
      <c r="V9" s="312">
        <f>IF(OR(ﾀ.がれき類!D24&gt;0,ﾀ.がれき類!D24&lt;0),ﾀ.がれき類!D24,IF(V$19&gt;0,"0",0))</f>
        <v>226.2</v>
      </c>
      <c r="W9" s="312">
        <f>IF(OR(ﾁ.動物のふん尿!D24&gt;0,ﾁ.動物のふん尿!D24&lt;0),ﾁ.動物のふん尿!D24,IF(W$19&gt;0,"0",0))</f>
        <v>0</v>
      </c>
      <c r="X9" s="312">
        <f>IF(OR(ﾂ.動物の死体!D24&gt;0,ﾂ.動物の死体!D24&lt;0),ﾂ.動物の死体!D24,IF(X$19&gt;0,"0",0))</f>
        <v>0</v>
      </c>
      <c r="Y9" s="312">
        <f>IF(OR(ﾃ.ばいじん!D24&gt;0,ﾃ.ばいじん!D24&lt;0),ﾃ.ばいじん!D24,IF(Y$19&gt;0,"0",0))</f>
        <v>0</v>
      </c>
      <c r="Z9" s="313">
        <f>IF(OR(ﾄ.混合廃棄物その他!D24&gt;0,ﾄ.混合廃棄物その他!D24&lt;0),ﾄ.混合廃棄物その他!D24,IF(Z$19&gt;0,"0",0))</f>
        <v>381.2</v>
      </c>
      <c r="AA9" s="314">
        <f>IF(SUM(G9:Z9)&gt;0,SUM(G9:Z9),IF(AA$19&gt;0,"0",0))</f>
        <v>1409.6000000000001</v>
      </c>
    </row>
    <row r="10" spans="2:27" ht="24" customHeight="1" x14ac:dyDescent="0.15">
      <c r="B10" s="167" t="s">
        <v>350</v>
      </c>
      <c r="C10" s="658" t="s">
        <v>351</v>
      </c>
      <c r="D10" s="658"/>
      <c r="E10" s="658"/>
      <c r="F10" s="659"/>
      <c r="G10" s="315">
        <f>IF(OR(ｱ.燃え殻!D25&gt;0,ｱ.燃え殻!D25&lt;0),ｱ.燃え殻!D25,IF(G$19&gt;0,"0",0))</f>
        <v>0</v>
      </c>
      <c r="H10" s="315" t="str">
        <f>IF(OR(ｲ.汚泥!D25&gt;0,ｲ.汚泥!D25&lt;0),ｲ.汚泥!D25,IF(H$19&gt;0,"0",0))</f>
        <v>0</v>
      </c>
      <c r="I10" s="315">
        <f>IF(OR(ｳ.廃油!D25&gt;0,ｳ.廃油!D25&lt;0),ｳ.廃油!D25,IF(I$19&gt;0,"0",0))</f>
        <v>0</v>
      </c>
      <c r="J10" s="315">
        <f>IF(OR(ｴ.廃酸!$D25&gt;0,ｴ.廃酸!$D25&lt;0),ｴ.廃酸!D25,IF(J$19&gt;0,"0",0))</f>
        <v>0</v>
      </c>
      <c r="K10" s="315">
        <f>IF(OR(ｵ.廃ｱﾙｶﾘ!$D25&gt;0,ｵ.廃ｱﾙｶﾘ!$D25&lt;0),ｵ.廃ｱﾙｶﾘ!D25,IF(K$19&gt;0,"0",0))</f>
        <v>0</v>
      </c>
      <c r="L10" s="315" t="str">
        <f>IF(OR(ｶ.廃ﾌﾟﾗ類!D25&gt;0,ｶ.廃ﾌﾟﾗ類!D25&lt;0),ｶ.廃ﾌﾟﾗ類!D25,IF(L$19&gt;0,"0",0))</f>
        <v>0</v>
      </c>
      <c r="M10" s="315" t="str">
        <f>IF(OR(ｷ.紙くず!D25&gt;0,ｷ.紙くず!D25&lt;0),ｷ.紙くず!D25,IF(M$19&gt;0,"0",0))</f>
        <v>0</v>
      </c>
      <c r="N10" s="315" t="str">
        <f>IF(OR(ｸ.木くず!D25&gt;0,ｸ.木くず!D25&lt;0),ｸ.木くず!D25,IF(N$19&gt;0,"0",0))</f>
        <v>0</v>
      </c>
      <c r="O10" s="315">
        <f>IF(OR(ｹ.繊維くず!D25&gt;0,ｹ.繊維くず!D25&lt;0),ｹ.繊維くず!D25,IF(O$19&gt;0,"0",0))</f>
        <v>0</v>
      </c>
      <c r="P10" s="315">
        <f>IF(OR(ｺ.動植物性残さ!D25&gt;0,ｺ.動植物性残さ!D25&lt;0),ｺ.動植物性残さ!D25,IF(P$19&gt;0,"0",0))</f>
        <v>0</v>
      </c>
      <c r="Q10" s="315">
        <f>IF(OR(ｻ.動物系固形不要物!D25&gt;0,ｻ.動物系固形不要物!D25&lt;0),ｻ.動物系固形不要物!D25,IF(Q$19&gt;0,"0",0))</f>
        <v>0</v>
      </c>
      <c r="R10" s="315">
        <f>IF(OR(ｼ.ｺﾞﾑくず!D25&gt;0,ｼ.ｺﾞﾑくず!D25&lt;0),ｼ.ｺﾞﾑくず!D25,IF(R$19&gt;0,"0",0))</f>
        <v>0</v>
      </c>
      <c r="S10" s="315" t="str">
        <f>IF(OR(ｽ.金属くず!D25&gt;0,ｽ.金属くず!D25&lt;0),ｽ.金属くず!D25,IF(S$19&gt;0,"0",0))</f>
        <v>0</v>
      </c>
      <c r="T10" s="315" t="str">
        <f>IF(OR(ｾ.ｶﾞﾗｽ･ｺﾝｸﾘ･陶磁器くず!D25&gt;0,ｾ.ｶﾞﾗｽ･ｺﾝｸﾘ･陶磁器くず!D25&lt;0),ｾ.ｶﾞﾗｽ･ｺﾝｸﾘ･陶磁器くず!D25,IF(T$19&gt;0,"0",0))</f>
        <v>0</v>
      </c>
      <c r="U10" s="315">
        <f>IF(OR(ｿ.鉱さい!D25&gt;0,ｿ.鉱さい!D25&lt;0),ｿ.鉱さい!D25,IF(U$19&gt;0,"0",0))</f>
        <v>0</v>
      </c>
      <c r="V10" s="315" t="str">
        <f>IF(OR(ﾀ.がれき類!D25&gt;0,ﾀ.がれき類!D25&lt;0),ﾀ.がれき類!D25,IF(V$19&gt;0,"0",0))</f>
        <v>0</v>
      </c>
      <c r="W10" s="315">
        <f>IF(OR(ﾁ.動物のふん尿!D25&gt;0,ﾁ.動物のふん尿!D25&lt;0),ﾁ.動物のふん尿!D25,IF(W$19&gt;0,"0",0))</f>
        <v>0</v>
      </c>
      <c r="X10" s="315">
        <f>IF(OR(ﾂ.動物の死体!D25&gt;0,ﾂ.動物の死体!D25&lt;0),ﾂ.動物の死体!D25,IF(X$19&gt;0,"0",0))</f>
        <v>0</v>
      </c>
      <c r="Y10" s="315">
        <f>IF(OR(ﾃ.ばいじん!D25&gt;0,ﾃ.ばいじん!D25&lt;0),ﾃ.ばいじん!D25,IF(Y$19&gt;0,"0",0))</f>
        <v>0</v>
      </c>
      <c r="Z10" s="316" t="str">
        <f>IF(OR(ﾄ.混合廃棄物その他!D25&gt;0,ﾄ.混合廃棄物その他!D25&lt;0),ﾄ.混合廃棄物その他!D25,IF(Z$19&gt;0,"0",0))</f>
        <v>0</v>
      </c>
      <c r="AA10" s="317" t="str">
        <f t="shared" ref="AA10:AA18" si="0">IF(SUM(G10:Z10)&gt;0,SUM(G10:Z10),IF(AA$19&gt;0,"0",0))</f>
        <v>0</v>
      </c>
    </row>
    <row r="11" spans="2:27" ht="24" customHeight="1" x14ac:dyDescent="0.15">
      <c r="B11" s="167" t="s">
        <v>352</v>
      </c>
      <c r="C11" s="660" t="s">
        <v>353</v>
      </c>
      <c r="D11" s="660"/>
      <c r="E11" s="660"/>
      <c r="F11" s="661"/>
      <c r="G11" s="318">
        <f>IF(OR(ｱ.燃え殻!D26&gt;0,ｱ.燃え殻!D26&lt;0),ｱ.燃え殻!D26,IF(G$19&gt;0,"0",0))</f>
        <v>0</v>
      </c>
      <c r="H11" s="318" t="str">
        <f>IF(OR(ｲ.汚泥!D26&gt;0,ｲ.汚泥!D26&lt;0),ｲ.汚泥!D26,IF(H$19&gt;0,"0",0))</f>
        <v>0</v>
      </c>
      <c r="I11" s="318">
        <f>IF(OR(ｳ.廃油!D26&gt;0,ｳ.廃油!D26&lt;0),ｳ.廃油!D26,IF(I$19&gt;0,"0",0))</f>
        <v>0</v>
      </c>
      <c r="J11" s="318">
        <f>IF(OR(ｴ.廃酸!$D26&gt;0,ｴ.廃酸!$D26&lt;0),ｴ.廃酸!D26,IF(J$19&gt;0,"0",0))</f>
        <v>0</v>
      </c>
      <c r="K11" s="318">
        <f>IF(OR(ｵ.廃ｱﾙｶﾘ!$D26&gt;0,ｵ.廃ｱﾙｶﾘ!$D26&lt;0),ｵ.廃ｱﾙｶﾘ!D26,IF(K$19&gt;0,"0",0))</f>
        <v>0</v>
      </c>
      <c r="L11" s="318" t="str">
        <f>IF(OR(ｶ.廃ﾌﾟﾗ類!D26&gt;0,ｶ.廃ﾌﾟﾗ類!D26&lt;0),ｶ.廃ﾌﾟﾗ類!D26,IF(L$19&gt;0,"0",0))</f>
        <v>0</v>
      </c>
      <c r="M11" s="318" t="str">
        <f>IF(OR(ｷ.紙くず!D26&gt;0,ｷ.紙くず!D26&lt;0),ｷ.紙くず!D26,IF(M$19&gt;0,"0",0))</f>
        <v>0</v>
      </c>
      <c r="N11" s="318" t="str">
        <f>IF(OR(ｸ.木くず!D26&gt;0,ｸ.木くず!D26&lt;0),ｸ.木くず!D26,IF(N$19&gt;0,"0",0))</f>
        <v>0</v>
      </c>
      <c r="O11" s="318">
        <f>IF(OR(ｹ.繊維くず!D26&gt;0,ｹ.繊維くず!D26&lt;0),ｹ.繊維くず!D26,IF(O$19&gt;0,"0",0))</f>
        <v>0</v>
      </c>
      <c r="P11" s="318">
        <f>IF(OR(ｺ.動植物性残さ!D26&gt;0,ｺ.動植物性残さ!D26&lt;0),ｺ.動植物性残さ!D26,IF(P$19&gt;0,"0",0))</f>
        <v>0</v>
      </c>
      <c r="Q11" s="318">
        <f>IF(OR(ｻ.動物系固形不要物!D26&gt;0,ｻ.動物系固形不要物!D26&lt;0),ｻ.動物系固形不要物!D26,IF(Q$19&gt;0,"0",0))</f>
        <v>0</v>
      </c>
      <c r="R11" s="318">
        <f>IF(OR(ｼ.ｺﾞﾑくず!D26&gt;0,ｼ.ｺﾞﾑくず!D26&lt;0),ｼ.ｺﾞﾑくず!D26,IF(R$19&gt;0,"0",0))</f>
        <v>0</v>
      </c>
      <c r="S11" s="318" t="str">
        <f>IF(OR(ｽ.金属くず!D26&gt;0,ｽ.金属くず!D26&lt;0),ｽ.金属くず!D26,IF(S$19&gt;0,"0",0))</f>
        <v>0</v>
      </c>
      <c r="T11" s="318" t="str">
        <f>IF(OR(ｾ.ｶﾞﾗｽ･ｺﾝｸﾘ･陶磁器くず!D26&gt;0,ｾ.ｶﾞﾗｽ･ｺﾝｸﾘ･陶磁器くず!D26&lt;0),ｾ.ｶﾞﾗｽ･ｺﾝｸﾘ･陶磁器くず!D26,IF(T$19&gt;0,"0",0))</f>
        <v>0</v>
      </c>
      <c r="U11" s="318">
        <f>IF(OR(ｿ.鉱さい!D26&gt;0,ｿ.鉱さい!D26&lt;0),ｿ.鉱さい!D26,IF(U$19&gt;0,"0",0))</f>
        <v>0</v>
      </c>
      <c r="V11" s="318" t="str">
        <f>IF(OR(ﾀ.がれき類!D26&gt;0,ﾀ.がれき類!D26&lt;0),ﾀ.がれき類!D26,IF(V$19&gt;0,"0",0))</f>
        <v>0</v>
      </c>
      <c r="W11" s="318">
        <f>IF(OR(ﾁ.動物のふん尿!D26&gt;0,ﾁ.動物のふん尿!D26&lt;0),ﾁ.動物のふん尿!D26,IF(W$19&gt;0,"0",0))</f>
        <v>0</v>
      </c>
      <c r="X11" s="318">
        <f>IF(OR(ﾂ.動物の死体!D26&gt;0,ﾂ.動物の死体!D26&lt;0),ﾂ.動物の死体!D26,IF(X$19&gt;0,"0",0))</f>
        <v>0</v>
      </c>
      <c r="Y11" s="318">
        <f>IF(OR(ﾃ.ばいじん!D26&gt;0,ﾃ.ばいじん!D26&lt;0),ﾃ.ばいじん!D26,IF(Y$19&gt;0,"0",0))</f>
        <v>0</v>
      </c>
      <c r="Z11" s="319" t="str">
        <f>IF(OR(ﾄ.混合廃棄物その他!D26&gt;0,ﾄ.混合廃棄物その他!D26&lt;0),ﾄ.混合廃棄物その他!D26,IF(Z$19&gt;0,"0",0))</f>
        <v>0</v>
      </c>
      <c r="AA11" s="320" t="str">
        <f t="shared" si="0"/>
        <v>0</v>
      </c>
    </row>
    <row r="12" spans="2:27" ht="24" customHeight="1" x14ac:dyDescent="0.15">
      <c r="B12" s="167">
        <v>5</v>
      </c>
      <c r="C12" s="660" t="s">
        <v>354</v>
      </c>
      <c r="D12" s="660"/>
      <c r="E12" s="660"/>
      <c r="F12" s="661"/>
      <c r="G12" s="318">
        <f>IF(OR(ｱ.燃え殻!D27&gt;0,ｱ.燃え殻!D27&lt;0),ｱ.燃え殻!D27,IF(G$19&gt;0,"0",0))</f>
        <v>0</v>
      </c>
      <c r="H12" s="318" t="str">
        <f>IF(OR(ｲ.汚泥!D27&gt;0,ｲ.汚泥!D27&lt;0),ｲ.汚泥!D27,IF(H$19&gt;0,"0",0))</f>
        <v>0</v>
      </c>
      <c r="I12" s="318">
        <f>IF(OR(ｳ.廃油!D27&gt;0,ｳ.廃油!D27&lt;0),ｳ.廃油!D27,IF(I$19&gt;0,"0",0))</f>
        <v>0</v>
      </c>
      <c r="J12" s="318">
        <f>IF(OR(ｴ.廃酸!$D27&gt;0,ｴ.廃酸!$D27&lt;0),ｴ.廃酸!D27,IF(J$19&gt;0,"0",0))</f>
        <v>0</v>
      </c>
      <c r="K12" s="318">
        <f>IF(OR(ｵ.廃ｱﾙｶﾘ!$D27&gt;0,ｵ.廃ｱﾙｶﾘ!$D27&lt;0),ｵ.廃ｱﾙｶﾘ!D27,IF(K$19&gt;0,"0",0))</f>
        <v>0</v>
      </c>
      <c r="L12" s="318" t="str">
        <f>IF(OR(ｶ.廃ﾌﾟﾗ類!D27&gt;0,ｶ.廃ﾌﾟﾗ類!D27&lt;0),ｶ.廃ﾌﾟﾗ類!D27,IF(L$19&gt;0,"0",0))</f>
        <v>0</v>
      </c>
      <c r="M12" s="318" t="str">
        <f>IF(OR(ｷ.紙くず!D27&gt;0,ｷ.紙くず!D27&lt;0),ｷ.紙くず!D27,IF(M$19&gt;0,"0",0))</f>
        <v>0</v>
      </c>
      <c r="N12" s="318" t="str">
        <f>IF(OR(ｸ.木くず!D27&gt;0,ｸ.木くず!D27&lt;0),ｸ.木くず!D27,IF(N$19&gt;0,"0",0))</f>
        <v>0</v>
      </c>
      <c r="O12" s="318">
        <f>IF(OR(ｹ.繊維くず!D27&gt;0,ｹ.繊維くず!D27&lt;0),ｹ.繊維くず!D27,IF(O$19&gt;0,"0",0))</f>
        <v>0</v>
      </c>
      <c r="P12" s="318">
        <f>IF(OR(ｺ.動植物性残さ!D27&gt;0,ｺ.動植物性残さ!D27&lt;0),ｺ.動植物性残さ!D27,IF(P$19&gt;0,"0",0))</f>
        <v>0</v>
      </c>
      <c r="Q12" s="318">
        <f>IF(OR(ｻ.動物系固形不要物!D27&gt;0,ｻ.動物系固形不要物!D27&lt;0),ｻ.動物系固形不要物!D27,IF(Q$19&gt;0,"0",0))</f>
        <v>0</v>
      </c>
      <c r="R12" s="318">
        <f>IF(OR(ｼ.ｺﾞﾑくず!D27&gt;0,ｼ.ｺﾞﾑくず!D27&lt;0),ｼ.ｺﾞﾑくず!D27,IF(R$19&gt;0,"0",0))</f>
        <v>0</v>
      </c>
      <c r="S12" s="318" t="str">
        <f>IF(OR(ｽ.金属くず!D27&gt;0,ｽ.金属くず!D27&lt;0),ｽ.金属くず!D27,IF(S$19&gt;0,"0",0))</f>
        <v>0</v>
      </c>
      <c r="T12" s="318" t="str">
        <f>IF(OR(ｾ.ｶﾞﾗｽ･ｺﾝｸﾘ･陶磁器くず!D27&gt;0,ｾ.ｶﾞﾗｽ･ｺﾝｸﾘ･陶磁器くず!D27&lt;0),ｾ.ｶﾞﾗｽ･ｺﾝｸﾘ･陶磁器くず!D27,IF(T$19&gt;0,"0",0))</f>
        <v>0</v>
      </c>
      <c r="U12" s="318">
        <f>IF(OR(ｿ.鉱さい!D27&gt;0,ｿ.鉱さい!D27&lt;0),ｿ.鉱さい!D27,IF(U$19&gt;0,"0",0))</f>
        <v>0</v>
      </c>
      <c r="V12" s="318" t="str">
        <f>IF(OR(ﾀ.がれき類!D27&gt;0,ﾀ.がれき類!D27&lt;0),ﾀ.がれき類!D27,IF(V$19&gt;0,"0",0))</f>
        <v>0</v>
      </c>
      <c r="W12" s="318">
        <f>IF(OR(ﾁ.動物のふん尿!D27&gt;0,ﾁ.動物のふん尿!D27&lt;0),ﾁ.動物のふん尿!D27,IF(W$19&gt;0,"0",0))</f>
        <v>0</v>
      </c>
      <c r="X12" s="318">
        <f>IF(OR(ﾂ.動物の死体!D27&gt;0,ﾂ.動物の死体!D27&lt;0),ﾂ.動物の死体!D27,IF(X$19&gt;0,"0",0))</f>
        <v>0</v>
      </c>
      <c r="Y12" s="318">
        <f>IF(OR(ﾃ.ばいじん!D27&gt;0,ﾃ.ばいじん!D27&lt;0),ﾃ.ばいじん!D27,IF(Y$19&gt;0,"0",0))</f>
        <v>0</v>
      </c>
      <c r="Z12" s="319" t="str">
        <f>IF(OR(ﾄ.混合廃棄物その他!D27&gt;0,ﾄ.混合廃棄物その他!D27&lt;0),ﾄ.混合廃棄物その他!D27,IF(Z$19&gt;0,"0",0))</f>
        <v>0</v>
      </c>
      <c r="AA12" s="320" t="str">
        <f t="shared" si="0"/>
        <v>0</v>
      </c>
    </row>
    <row r="13" spans="2:27" ht="24" customHeight="1" x14ac:dyDescent="0.15">
      <c r="B13" s="167" t="s">
        <v>355</v>
      </c>
      <c r="C13" s="662" t="s">
        <v>356</v>
      </c>
      <c r="D13" s="663"/>
      <c r="E13" s="663"/>
      <c r="F13" s="664"/>
      <c r="G13" s="318">
        <f>IF(OR(ｱ.燃え殻!D28&gt;0,ｱ.燃え殻!D28&lt;0),ｱ.燃え殻!D28,IF(G$19&gt;0,"0",0))</f>
        <v>0</v>
      </c>
      <c r="H13" s="318" t="str">
        <f>IF(OR(ｲ.汚泥!D28&gt;0,ｲ.汚泥!D28&lt;0),ｲ.汚泥!D28,IF(H$19&gt;0,"0",0))</f>
        <v>0</v>
      </c>
      <c r="I13" s="318">
        <f>IF(OR(ｳ.廃油!D28&gt;0,ｳ.廃油!D28&lt;0),ｳ.廃油!D28,IF(I$19&gt;0,"0",0))</f>
        <v>0</v>
      </c>
      <c r="J13" s="318">
        <f>IF(OR(ｴ.廃酸!$D28&gt;0,ｴ.廃酸!$D28&lt;0),ｴ.廃酸!D28,IF(J$19&gt;0,"0",0))</f>
        <v>0</v>
      </c>
      <c r="K13" s="318">
        <f>IF(OR(ｵ.廃ｱﾙｶﾘ!$D28&gt;0,ｵ.廃ｱﾙｶﾘ!$D28&lt;0),ｵ.廃ｱﾙｶﾘ!D28,IF(K$19&gt;0,"0",0))</f>
        <v>0</v>
      </c>
      <c r="L13" s="318" t="str">
        <f>IF(OR(ｶ.廃ﾌﾟﾗ類!D28&gt;0,ｶ.廃ﾌﾟﾗ類!D28&lt;0),ｶ.廃ﾌﾟﾗ類!D28,IF(L$19&gt;0,"0",0))</f>
        <v>0</v>
      </c>
      <c r="M13" s="318" t="str">
        <f>IF(OR(ｷ.紙くず!D28&gt;0,ｷ.紙くず!D28&lt;0),ｷ.紙くず!D28,IF(M$19&gt;0,"0",0))</f>
        <v>0</v>
      </c>
      <c r="N13" s="318" t="str">
        <f>IF(OR(ｸ.木くず!D28&gt;0,ｸ.木くず!D28&lt;0),ｸ.木くず!D28,IF(N$19&gt;0,"0",0))</f>
        <v>0</v>
      </c>
      <c r="O13" s="318">
        <f>IF(OR(ｹ.繊維くず!D28&gt;0,ｹ.繊維くず!D28&lt;0),ｹ.繊維くず!D28,IF(O$19&gt;0,"0",0))</f>
        <v>0</v>
      </c>
      <c r="P13" s="318">
        <f>IF(OR(ｺ.動植物性残さ!D28&gt;0,ｺ.動植物性残さ!D28&lt;0),ｺ.動植物性残さ!D28,IF(P$19&gt;0,"0",0))</f>
        <v>0</v>
      </c>
      <c r="Q13" s="318">
        <f>IF(OR(ｻ.動物系固形不要物!D28&gt;0,ｻ.動物系固形不要物!D28&lt;0),ｻ.動物系固形不要物!D28,IF(Q$19&gt;0,"0",0))</f>
        <v>0</v>
      </c>
      <c r="R13" s="318">
        <f>IF(OR(ｼ.ｺﾞﾑくず!D28&gt;0,ｼ.ｺﾞﾑくず!D28&lt;0),ｼ.ｺﾞﾑくず!D28,IF(R$19&gt;0,"0",0))</f>
        <v>0</v>
      </c>
      <c r="S13" s="318" t="str">
        <f>IF(OR(ｽ.金属くず!D28&gt;0,ｽ.金属くず!D28&lt;0),ｽ.金属くず!D28,IF(S$19&gt;0,"0",0))</f>
        <v>0</v>
      </c>
      <c r="T13" s="318" t="str">
        <f>IF(OR(ｾ.ｶﾞﾗｽ･ｺﾝｸﾘ･陶磁器くず!D28&gt;0,ｾ.ｶﾞﾗｽ･ｺﾝｸﾘ･陶磁器くず!D28&lt;0),ｾ.ｶﾞﾗｽ･ｺﾝｸﾘ･陶磁器くず!D28,IF(T$19&gt;0,"0",0))</f>
        <v>0</v>
      </c>
      <c r="U13" s="318">
        <f>IF(OR(ｿ.鉱さい!D28&gt;0,ｿ.鉱さい!D28&lt;0),ｿ.鉱さい!D28,IF(U$19&gt;0,"0",0))</f>
        <v>0</v>
      </c>
      <c r="V13" s="318" t="str">
        <f>IF(OR(ﾀ.がれき類!D28&gt;0,ﾀ.がれき類!D28&lt;0),ﾀ.がれき類!D28,IF(V$19&gt;0,"0",0))</f>
        <v>0</v>
      </c>
      <c r="W13" s="318">
        <f>IF(OR(ﾁ.動物のふん尿!D28&gt;0,ﾁ.動物のふん尿!D28&lt;0),ﾁ.動物のふん尿!D28,IF(W$19&gt;0,"0",0))</f>
        <v>0</v>
      </c>
      <c r="X13" s="318">
        <f>IF(OR(ﾂ.動物の死体!D28&gt;0,ﾂ.動物の死体!D28&lt;0),ﾂ.動物の死体!D28,IF(X$19&gt;0,"0",0))</f>
        <v>0</v>
      </c>
      <c r="Y13" s="318">
        <f>IF(OR(ﾃ.ばいじん!D28&gt;0,ﾃ.ばいじん!D28&lt;0),ﾃ.ばいじん!D28,IF(Y$19&gt;0,"0",0))</f>
        <v>0</v>
      </c>
      <c r="Z13" s="319" t="str">
        <f>IF(OR(ﾄ.混合廃棄物その他!D28&gt;0,ﾄ.混合廃棄物その他!D28&lt;0),ﾄ.混合廃棄物その他!D28,IF(Z$19&gt;0,"0",0))</f>
        <v>0</v>
      </c>
      <c r="AA13" s="320" t="str">
        <f t="shared" si="0"/>
        <v>0</v>
      </c>
    </row>
    <row r="14" spans="2:27" ht="24" customHeight="1" x14ac:dyDescent="0.15">
      <c r="B14" s="167" t="s">
        <v>357</v>
      </c>
      <c r="C14" s="660" t="s">
        <v>255</v>
      </c>
      <c r="D14" s="660"/>
      <c r="E14" s="660"/>
      <c r="F14" s="661"/>
      <c r="G14" s="318">
        <f>IF(OR(ｱ.燃え殻!D29&gt;0,ｱ.燃え殻!D29&lt;0),ｱ.燃え殻!D29,IF(G$19&gt;0,"0",0))</f>
        <v>0</v>
      </c>
      <c r="H14" s="318">
        <f>IF(OR(ｲ.汚泥!D29&gt;0,ｲ.汚泥!D29&lt;0),ｲ.汚泥!D29,IF(H$19&gt;0,"0",0))</f>
        <v>305.8</v>
      </c>
      <c r="I14" s="318">
        <f>IF(OR(ｳ.廃油!D29&gt;0,ｳ.廃油!D29&lt;0),ｳ.廃油!D29,IF(I$19&gt;0,"0",0))</f>
        <v>0</v>
      </c>
      <c r="J14" s="318">
        <f>IF(OR(ｴ.廃酸!$D29&gt;0,ｴ.廃酸!$D29&lt;0),ｴ.廃酸!D29,IF(J$19&gt;0,"0",0))</f>
        <v>0</v>
      </c>
      <c r="K14" s="318">
        <f>IF(OR(ｵ.廃ｱﾙｶﾘ!$D29&gt;0,ｵ.廃ｱﾙｶﾘ!$D29&lt;0),ｵ.廃ｱﾙｶﾘ!D29,IF(K$19&gt;0,"0",0))</f>
        <v>0</v>
      </c>
      <c r="L14" s="318">
        <f>IF(OR(ｶ.廃ﾌﾟﾗ類!D29&gt;0,ｶ.廃ﾌﾟﾗ類!D29&lt;0),ｶ.廃ﾌﾟﾗ類!D29,IF(L$19&gt;0,"0",0))</f>
        <v>77.400000000000006</v>
      </c>
      <c r="M14" s="318">
        <f>IF(OR(ｷ.紙くず!D29&gt;0,ｷ.紙くず!D29&lt;0),ｷ.紙くず!D29,IF(M$19&gt;0,"0",0))</f>
        <v>77.3</v>
      </c>
      <c r="N14" s="318">
        <f>IF(OR(ｸ.木くず!D29&gt;0,ｸ.木くず!D29&lt;0),ｸ.木くず!D29,IF(N$19&gt;0,"0",0))</f>
        <v>212.3</v>
      </c>
      <c r="O14" s="318">
        <f>IF(OR(ｹ.繊維くず!D29&gt;0,ｹ.繊維くず!D29&lt;0),ｹ.繊維くず!D29,IF(O$19&gt;0,"0",0))</f>
        <v>0</v>
      </c>
      <c r="P14" s="318">
        <f>IF(OR(ｺ.動植物性残さ!D29&gt;0,ｺ.動植物性残さ!D29&lt;0),ｺ.動植物性残さ!D29,IF(P$19&gt;0,"0",0))</f>
        <v>0</v>
      </c>
      <c r="Q14" s="318">
        <f>IF(OR(ｻ.動物系固形不要物!D29&gt;0,ｻ.動物系固形不要物!D29&lt;0),ｻ.動物系固形不要物!D29,IF(Q$19&gt;0,"0",0))</f>
        <v>0</v>
      </c>
      <c r="R14" s="318">
        <f>IF(OR(ｼ.ｺﾞﾑくず!D29&gt;0,ｼ.ｺﾞﾑくず!D29&lt;0),ｼ.ｺﾞﾑくず!D29,IF(R$19&gt;0,"0",0))</f>
        <v>0</v>
      </c>
      <c r="S14" s="318">
        <f>IF(OR(ｽ.金属くず!D29&gt;0,ｽ.金属くず!D29&lt;0),ｽ.金属くず!D29,IF(S$19&gt;0,"0",0))</f>
        <v>10</v>
      </c>
      <c r="T14" s="318">
        <f>IF(OR(ｾ.ｶﾞﾗｽ･ｺﾝｸﾘ･陶磁器くず!D29&gt;0,ｾ.ｶﾞﾗｽ･ｺﾝｸﾘ･陶磁器くず!D29&lt;0),ｾ.ｶﾞﾗｽ･ｺﾝｸﾘ･陶磁器くず!D29,IF(T$19&gt;0,"0",0))</f>
        <v>119.4</v>
      </c>
      <c r="U14" s="318">
        <f>IF(OR(ｿ.鉱さい!D29&gt;0,ｿ.鉱さい!D29&lt;0),ｿ.鉱さい!D29,IF(U$19&gt;0,"0",0))</f>
        <v>0</v>
      </c>
      <c r="V14" s="318">
        <f>IF(OR(ﾀ.がれき類!D29&gt;0,ﾀ.がれき類!D29&lt;0),ﾀ.がれき類!D29,IF(V$19&gt;0,"0",0))</f>
        <v>226.2</v>
      </c>
      <c r="W14" s="318">
        <f>IF(OR(ﾁ.動物のふん尿!D29&gt;0,ﾁ.動物のふん尿!D29&lt;0),ﾁ.動物のふん尿!D29,IF(W$19&gt;0,"0",0))</f>
        <v>0</v>
      </c>
      <c r="X14" s="318">
        <f>IF(OR(ﾂ.動物の死体!D29&gt;0,ﾂ.動物の死体!D29&lt;0),ﾂ.動物の死体!D29,IF(X$19&gt;0,"0",0))</f>
        <v>0</v>
      </c>
      <c r="Y14" s="318">
        <f>IF(OR(ﾃ.ばいじん!D29&gt;0,ﾃ.ばいじん!D29&lt;0),ﾃ.ばいじん!D29,IF(Y$19&gt;0,"0",0))</f>
        <v>0</v>
      </c>
      <c r="Z14" s="319">
        <f>IF(OR(ﾄ.混合廃棄物その他!D29&gt;0,ﾄ.混合廃棄物その他!D29&lt;0),ﾄ.混合廃棄物その他!D29,IF(Z$19&gt;0,"0",0))</f>
        <v>381.2</v>
      </c>
      <c r="AA14" s="320">
        <f t="shared" si="0"/>
        <v>1409.6000000000001</v>
      </c>
    </row>
    <row r="15" spans="2:27" ht="24" customHeight="1" x14ac:dyDescent="0.15">
      <c r="B15" s="167" t="s">
        <v>358</v>
      </c>
      <c r="C15" s="660" t="s">
        <v>263</v>
      </c>
      <c r="D15" s="660"/>
      <c r="E15" s="660"/>
      <c r="F15" s="661"/>
      <c r="G15" s="318">
        <f>IF(OR(ｱ.燃え殻!D30&gt;0,ｱ.燃え殻!D30&lt;0),ｱ.燃え殻!D30,IF(G$19&gt;0,"0",0))</f>
        <v>0</v>
      </c>
      <c r="H15" s="318" t="str">
        <f>IF(OR(ｲ.汚泥!D30&gt;0,ｲ.汚泥!D30&lt;0),ｲ.汚泥!D30,IF(H$19&gt;0,"0",0))</f>
        <v>0</v>
      </c>
      <c r="I15" s="318">
        <f>IF(OR(ｳ.廃油!D30&gt;0,ｳ.廃油!D30&lt;0),ｳ.廃油!D30,IF(I$19&gt;0,"0",0))</f>
        <v>0</v>
      </c>
      <c r="J15" s="318">
        <f>IF(OR(ｴ.廃酸!$D30&gt;0,ｴ.廃酸!$D30&lt;0),ｴ.廃酸!D30,IF(J$19&gt;0,"0",0))</f>
        <v>0</v>
      </c>
      <c r="K15" s="318">
        <f>IF(OR(ｵ.廃ｱﾙｶﾘ!$D30&gt;0,ｵ.廃ｱﾙｶﾘ!$D30&lt;0),ｵ.廃ｱﾙｶﾘ!D30,IF(K$19&gt;0,"0",0))</f>
        <v>0</v>
      </c>
      <c r="L15" s="318">
        <f>IF(OR(ｶ.廃ﾌﾟﾗ類!D30&gt;0,ｶ.廃ﾌﾟﾗ類!D30&lt;0),ｶ.廃ﾌﾟﾗ類!D30,IF(L$19&gt;0,"0",0))</f>
        <v>77.400000000000006</v>
      </c>
      <c r="M15" s="318">
        <f>IF(OR(ｷ.紙くず!D30&gt;0,ｷ.紙くず!D30&lt;0),ｷ.紙くず!D30,IF(M$19&gt;0,"0",0))</f>
        <v>77.3</v>
      </c>
      <c r="N15" s="318">
        <f>IF(OR(ｸ.木くず!D30&gt;0,ｸ.木くず!D30&lt;0),ｸ.木くず!D30,IF(N$19&gt;0,"0",0))</f>
        <v>144.6</v>
      </c>
      <c r="O15" s="318">
        <f>IF(OR(ｹ.繊維くず!D30&gt;0,ｹ.繊維くず!D30&lt;0),ｹ.繊維くず!D30,IF(O$19&gt;0,"0",0))</f>
        <v>0</v>
      </c>
      <c r="P15" s="318">
        <f>IF(OR(ｺ.動植物性残さ!D30&gt;0,ｺ.動植物性残さ!D30&lt;0),ｺ.動植物性残さ!D30,IF(P$19&gt;0,"0",0))</f>
        <v>0</v>
      </c>
      <c r="Q15" s="318">
        <f>IF(OR(ｻ.動物系固形不要物!D30&gt;0,ｻ.動物系固形不要物!D30&lt;0),ｻ.動物系固形不要物!D30,IF(Q$19&gt;0,"0",0))</f>
        <v>0</v>
      </c>
      <c r="R15" s="318">
        <f>IF(OR(ｼ.ｺﾞﾑくず!D30&gt;0,ｼ.ｺﾞﾑくず!D30&lt;0),ｼ.ｺﾞﾑくず!D30,IF(R$19&gt;0,"0",0))</f>
        <v>0</v>
      </c>
      <c r="S15" s="318">
        <f>IF(OR(ｽ.金属くず!D30&gt;0,ｽ.金属くず!D30&lt;0),ｽ.金属くず!D30,IF(S$19&gt;0,"0",0))</f>
        <v>10</v>
      </c>
      <c r="T15" s="318">
        <f>IF(OR(ｾ.ｶﾞﾗｽ･ｺﾝｸﾘ･陶磁器くず!D30&gt;0,ｾ.ｶﾞﾗｽ･ｺﾝｸﾘ･陶磁器くず!D30&lt;0),ｾ.ｶﾞﾗｽ･ｺﾝｸﾘ･陶磁器くず!D30,IF(T$19&gt;0,"0",0))</f>
        <v>119.4</v>
      </c>
      <c r="U15" s="318">
        <f>IF(OR(ｿ.鉱さい!D30&gt;0,ｿ.鉱さい!D30&lt;0),ｿ.鉱さい!D30,IF(U$19&gt;0,"0",0))</f>
        <v>0</v>
      </c>
      <c r="V15" s="318">
        <f>IF(OR(ﾀ.がれき類!D30&gt;0,ﾀ.がれき類!D30&lt;0),ﾀ.がれき類!D30,IF(V$19&gt;0,"0",0))</f>
        <v>215.8</v>
      </c>
      <c r="W15" s="318">
        <f>IF(OR(ﾁ.動物のふん尿!D30&gt;0,ﾁ.動物のふん尿!D30&lt;0),ﾁ.動物のふん尿!D30,IF(W$19&gt;0,"0",0))</f>
        <v>0</v>
      </c>
      <c r="X15" s="318">
        <f>IF(OR(ﾂ.動物の死体!D30&gt;0,ﾂ.動物の死体!D30&lt;0),ﾂ.動物の死体!D30,IF(X$19&gt;0,"0",0))</f>
        <v>0</v>
      </c>
      <c r="Y15" s="318">
        <f>IF(OR(ﾃ.ばいじん!D30&gt;0,ﾃ.ばいじん!D30&lt;0),ﾃ.ばいじん!D30,IF(Y$19&gt;0,"0",0))</f>
        <v>0</v>
      </c>
      <c r="Z15" s="319">
        <f>IF(OR(ﾄ.混合廃棄物その他!D30&gt;0,ﾄ.混合廃棄物その他!D30&lt;0),ﾄ.混合廃棄物その他!D30,IF(Z$19&gt;0,"0",0))</f>
        <v>381.2</v>
      </c>
      <c r="AA15" s="320">
        <f t="shared" si="0"/>
        <v>1025.7</v>
      </c>
    </row>
    <row r="16" spans="2:27" ht="24" customHeight="1" x14ac:dyDescent="0.15">
      <c r="B16" s="167" t="s">
        <v>359</v>
      </c>
      <c r="C16" s="660" t="s">
        <v>265</v>
      </c>
      <c r="D16" s="660"/>
      <c r="E16" s="660"/>
      <c r="F16" s="661"/>
      <c r="G16" s="318">
        <f>IF(OR(ｱ.燃え殻!D31&gt;0,ｱ.燃え殻!D31&lt;0),ｱ.燃え殻!D31,IF(G$19&gt;0,"0",0))</f>
        <v>0</v>
      </c>
      <c r="H16" s="318">
        <f>IF(OR(ｲ.汚泥!D31&gt;0,ｲ.汚泥!D31&lt;0),ｲ.汚泥!D31,IF(H$19&gt;0,"0",0))</f>
        <v>305.8</v>
      </c>
      <c r="I16" s="318">
        <f>IF(OR(ｳ.廃油!D31&gt;0,ｳ.廃油!D31&lt;0),ｳ.廃油!D31,IF(I$19&gt;0,"0",0))</f>
        <v>0</v>
      </c>
      <c r="J16" s="318">
        <f>IF(OR(ｴ.廃酸!$D31&gt;0,ｴ.廃酸!$D31&lt;0),ｴ.廃酸!D31,IF(J$19&gt;0,"0",0))</f>
        <v>0</v>
      </c>
      <c r="K16" s="318">
        <f>IF(OR(ｵ.廃ｱﾙｶﾘ!$D31&gt;0,ｵ.廃ｱﾙｶﾘ!$D31&lt;0),ｵ.廃ｱﾙｶﾘ!D31,IF(K$19&gt;0,"0",0))</f>
        <v>0</v>
      </c>
      <c r="L16" s="318">
        <f>IF(OR(ｶ.廃ﾌﾟﾗ類!D31&gt;0,ｶ.廃ﾌﾟﾗ類!D31&lt;0),ｶ.廃ﾌﾟﾗ類!D31,IF(L$19&gt;0,"0",0))</f>
        <v>77.400000000000006</v>
      </c>
      <c r="M16" s="318">
        <f>IF(OR(ｷ.紙くず!D31&gt;0,ｷ.紙くず!D31&lt;0),ｷ.紙くず!D31,IF(M$19&gt;0,"0",0))</f>
        <v>77.3</v>
      </c>
      <c r="N16" s="318">
        <f>IF(OR(ｸ.木くず!D31&gt;0,ｸ.木くず!D31&lt;0),ｸ.木くず!D31,IF(N$19&gt;0,"0",0))</f>
        <v>212.3</v>
      </c>
      <c r="O16" s="318">
        <f>IF(OR(ｹ.繊維くず!D31&gt;0,ｹ.繊維くず!D31&lt;0),ｹ.繊維くず!D31,IF(O$19&gt;0,"0",0))</f>
        <v>0</v>
      </c>
      <c r="P16" s="318">
        <f>IF(OR(ｺ.動植物性残さ!D31&gt;0,ｺ.動植物性残さ!D31&lt;0),ｺ.動植物性残さ!D31,IF(P$19&gt;0,"0",0))</f>
        <v>0</v>
      </c>
      <c r="Q16" s="318">
        <f>IF(OR(ｻ.動物系固形不要物!D31&gt;0,ｻ.動物系固形不要物!D31&lt;0),ｻ.動物系固形不要物!D31,IF(Q$19&gt;0,"0",0))</f>
        <v>0</v>
      </c>
      <c r="R16" s="318">
        <f>IF(OR(ｼ.ｺﾞﾑくず!D31&gt;0,ｼ.ｺﾞﾑくず!D31&lt;0),ｼ.ｺﾞﾑくず!D31,IF(R$19&gt;0,"0",0))</f>
        <v>0</v>
      </c>
      <c r="S16" s="318">
        <f>IF(OR(ｽ.金属くず!D31&gt;0,ｽ.金属くず!D31&lt;0),ｽ.金属くず!D31,IF(S$19&gt;0,"0",0))</f>
        <v>10</v>
      </c>
      <c r="T16" s="318">
        <f>IF(OR(ｾ.ｶﾞﾗｽ･ｺﾝｸﾘ･陶磁器くず!D31&gt;0,ｾ.ｶﾞﾗｽ･ｺﾝｸﾘ･陶磁器くず!D31&lt;0),ｾ.ｶﾞﾗｽ･ｺﾝｸﾘ･陶磁器くず!D31,IF(T$19&gt;0,"0",0))</f>
        <v>119.4</v>
      </c>
      <c r="U16" s="318">
        <f>IF(OR(ｿ.鉱さい!D31&gt;0,ｿ.鉱さい!D31&lt;0),ｿ.鉱さい!D31,IF(U$19&gt;0,"0",0))</f>
        <v>0</v>
      </c>
      <c r="V16" s="318">
        <f>IF(OR(ﾀ.がれき類!D31&gt;0,ﾀ.がれき類!D31&lt;0),ﾀ.がれき類!D31,IF(V$19&gt;0,"0",0))</f>
        <v>226.2</v>
      </c>
      <c r="W16" s="318">
        <f>IF(OR(ﾁ.動物のふん尿!D31&gt;0,ﾁ.動物のふん尿!D31&lt;0),ﾁ.動物のふん尿!D31,IF(W$19&gt;0,"0",0))</f>
        <v>0</v>
      </c>
      <c r="X16" s="318">
        <f>IF(OR(ﾂ.動物の死体!D31&gt;0,ﾂ.動物の死体!D31&lt;0),ﾂ.動物の死体!D31,IF(X$19&gt;0,"0",0))</f>
        <v>0</v>
      </c>
      <c r="Y16" s="318">
        <f>IF(OR(ﾃ.ばいじん!D31&gt;0,ﾃ.ばいじん!D31&lt;0),ﾃ.ばいじん!D31,IF(Y$19&gt;0,"0",0))</f>
        <v>0</v>
      </c>
      <c r="Z16" s="319">
        <f>IF(OR(ﾄ.混合廃棄物その他!D31&gt;0,ﾄ.混合廃棄物その他!D31&lt;0),ﾄ.混合廃棄物その他!D31,IF(Z$19&gt;0,"0",0))</f>
        <v>381.2</v>
      </c>
      <c r="AA16" s="320">
        <f t="shared" si="0"/>
        <v>1409.6000000000001</v>
      </c>
    </row>
    <row r="17" spans="2:27" ht="24" customHeight="1" x14ac:dyDescent="0.15">
      <c r="B17" s="167"/>
      <c r="C17" s="660" t="s">
        <v>267</v>
      </c>
      <c r="D17" s="660"/>
      <c r="E17" s="660"/>
      <c r="F17" s="661"/>
      <c r="G17" s="318">
        <f>IF(OR(ｱ.燃え殻!D32&gt;0,ｱ.燃え殻!D32&lt;0),ｱ.燃え殻!D32,IF(G$19&gt;0,"0",0))</f>
        <v>0</v>
      </c>
      <c r="H17" s="318" t="str">
        <f>IF(OR(ｲ.汚泥!D32&gt;0,ｲ.汚泥!D32&lt;0),ｲ.汚泥!D32,IF(H$19&gt;0,"0",0))</f>
        <v>0</v>
      </c>
      <c r="I17" s="318">
        <f>IF(OR(ｳ.廃油!D32&gt;0,ｳ.廃油!D32&lt;0),ｳ.廃油!D32,IF(I$19&gt;0,"0",0))</f>
        <v>0</v>
      </c>
      <c r="J17" s="318">
        <f>IF(OR(ｴ.廃酸!$D32&gt;0,ｴ.廃酸!$D32&lt;0),ｴ.廃酸!D32,IF(J$19&gt;0,"0",0))</f>
        <v>0</v>
      </c>
      <c r="K17" s="318">
        <f>IF(OR(ｵ.廃ｱﾙｶﾘ!$D32&gt;0,ｵ.廃ｱﾙｶﾘ!$D32&lt;0),ｵ.廃ｱﾙｶﾘ!D32,IF(K$19&gt;0,"0",0))</f>
        <v>0</v>
      </c>
      <c r="L17" s="318" t="str">
        <f>IF(OR(ｶ.廃ﾌﾟﾗ類!D32&gt;0,ｶ.廃ﾌﾟﾗ類!D32&lt;0),ｶ.廃ﾌﾟﾗ類!D32,IF(L$19&gt;0,"0",0))</f>
        <v>0</v>
      </c>
      <c r="M17" s="318" t="str">
        <f>IF(OR(ｷ.紙くず!D32&gt;0,ｷ.紙くず!D32&lt;0),ｷ.紙くず!D32,IF(M$19&gt;0,"0",0))</f>
        <v>0</v>
      </c>
      <c r="N17" s="318" t="str">
        <f>IF(OR(ｸ.木くず!D32&gt;0,ｸ.木くず!D32&lt;0),ｸ.木くず!D32,IF(N$19&gt;0,"0",0))</f>
        <v>0</v>
      </c>
      <c r="O17" s="318">
        <f>IF(OR(ｹ.繊維くず!D32&gt;0,ｹ.繊維くず!D32&lt;0),ｹ.繊維くず!D32,IF(O$19&gt;0,"0",0))</f>
        <v>0</v>
      </c>
      <c r="P17" s="318">
        <f>IF(OR(ｺ.動植物性残さ!D32&gt;0,ｺ.動植物性残さ!D32&lt;0),ｺ.動植物性残さ!D32,IF(P$19&gt;0,"0",0))</f>
        <v>0</v>
      </c>
      <c r="Q17" s="318">
        <f>IF(OR(ｻ.動物系固形不要物!D32&gt;0,ｻ.動物系固形不要物!D32&lt;0),ｻ.動物系固形不要物!D32,IF(Q$19&gt;0,"0",0))</f>
        <v>0</v>
      </c>
      <c r="R17" s="318">
        <f>IF(OR(ｼ.ｺﾞﾑくず!D32&gt;0,ｼ.ｺﾞﾑくず!D32&lt;0),ｼ.ｺﾞﾑくず!D32,IF(R$19&gt;0,"0",0))</f>
        <v>0</v>
      </c>
      <c r="S17" s="318" t="str">
        <f>IF(OR(ｽ.金属くず!D32&gt;0,ｽ.金属くず!D32&lt;0),ｽ.金属くず!D32,IF(S$19&gt;0,"0",0))</f>
        <v>0</v>
      </c>
      <c r="T17" s="318" t="str">
        <f>IF(OR(ｾ.ｶﾞﾗｽ･ｺﾝｸﾘ･陶磁器くず!D32&gt;0,ｾ.ｶﾞﾗｽ･ｺﾝｸﾘ･陶磁器くず!D32&lt;0),ｾ.ｶﾞﾗｽ･ｺﾝｸﾘ･陶磁器くず!D32,IF(T$19&gt;0,"0",0))</f>
        <v>0</v>
      </c>
      <c r="U17" s="318">
        <f>IF(OR(ｿ.鉱さい!D32&gt;0,ｿ.鉱さい!D32&lt;0),ｿ.鉱さい!D32,IF(U$19&gt;0,"0",0))</f>
        <v>0</v>
      </c>
      <c r="V17" s="318" t="str">
        <f>IF(OR(ﾀ.がれき類!D32&gt;0,ﾀ.がれき類!D32&lt;0),ﾀ.がれき類!D32,IF(V$19&gt;0,"0",0))</f>
        <v>0</v>
      </c>
      <c r="W17" s="318">
        <f>IF(OR(ﾁ.動物のふん尿!D32&gt;0,ﾁ.動物のふん尿!D32&lt;0),ﾁ.動物のふん尿!D32,IF(W$19&gt;0,"0",0))</f>
        <v>0</v>
      </c>
      <c r="X17" s="318">
        <f>IF(OR(ﾂ.動物の死体!D32&gt;0,ﾂ.動物の死体!D32&lt;0),ﾂ.動物の死体!D32,IF(X$19&gt;0,"0",0))</f>
        <v>0</v>
      </c>
      <c r="Y17" s="318">
        <f>IF(OR(ﾃ.ばいじん!D32&gt;0,ﾃ.ばいじん!D32&lt;0),ﾃ.ばいじん!D32,IF(Y$19&gt;0,"0",0))</f>
        <v>0</v>
      </c>
      <c r="Z17" s="319" t="str">
        <f>IF(OR(ﾄ.混合廃棄物その他!D32&gt;0,ﾄ.混合廃棄物その他!D32&lt;0),ﾄ.混合廃棄物その他!D32,IF(Z$19&gt;0,"0",0))</f>
        <v>0</v>
      </c>
      <c r="AA17" s="320" t="str">
        <f t="shared" si="0"/>
        <v>0</v>
      </c>
    </row>
    <row r="18" spans="2:27" ht="24" customHeight="1" thickBot="1" x14ac:dyDescent="0.2">
      <c r="B18" s="168"/>
      <c r="C18" s="195" t="s">
        <v>261</v>
      </c>
      <c r="D18" s="656" t="s">
        <v>92</v>
      </c>
      <c r="E18" s="656"/>
      <c r="F18" s="657"/>
      <c r="G18" s="321">
        <f>IF(OR(ｱ.燃え殻!D33&gt;0,ｱ.燃え殻!D33&lt;0),ｱ.燃え殻!D33,IF(G$19&gt;0,"0",0))</f>
        <v>0</v>
      </c>
      <c r="H18" s="321" t="str">
        <f>IF(OR(ｲ.汚泥!D33&gt;0,ｲ.汚泥!D33&lt;0),ｲ.汚泥!D33,IF(H$19&gt;0,"0",0))</f>
        <v>0</v>
      </c>
      <c r="I18" s="321">
        <f>IF(OR(ｳ.廃油!D33&gt;0,ｳ.廃油!D33&lt;0),ｳ.廃油!D33,IF(I$19&gt;0,"0",0))</f>
        <v>0</v>
      </c>
      <c r="J18" s="321">
        <f>IF(OR(ｴ.廃酸!$D33&gt;0,ｴ.廃酸!$D33&lt;0),ｴ.廃酸!D33,IF(J$19&gt;0,"0",0))</f>
        <v>0</v>
      </c>
      <c r="K18" s="321">
        <f>IF(OR(ｵ.廃ｱﾙｶﾘ!$D33&gt;0,ｵ.廃ｱﾙｶﾘ!$D33&lt;0),ｵ.廃ｱﾙｶﾘ!D33,IF(K$19&gt;0,"0",0))</f>
        <v>0</v>
      </c>
      <c r="L18" s="321" t="str">
        <f>IF(OR(ｶ.廃ﾌﾟﾗ類!D33&gt;0,ｶ.廃ﾌﾟﾗ類!D33&lt;0),ｶ.廃ﾌﾟﾗ類!D33,IF(L$19&gt;0,"0",0))</f>
        <v>0</v>
      </c>
      <c r="M18" s="321" t="str">
        <f>IF(OR(ｷ.紙くず!D33&gt;0,ｷ.紙くず!D33&lt;0),ｷ.紙くず!D33,IF(M$19&gt;0,"0",0))</f>
        <v>0</v>
      </c>
      <c r="N18" s="321" t="str">
        <f>IF(OR(ｸ.木くず!D33&gt;0,ｸ.木くず!D33&lt;0),ｸ.木くず!D33,IF(N$19&gt;0,"0",0))</f>
        <v>0</v>
      </c>
      <c r="O18" s="321">
        <f>IF(OR(ｹ.繊維くず!D33&gt;0,ｹ.繊維くず!D33&lt;0),ｹ.繊維くず!D33,IF(O$19&gt;0,"0",0))</f>
        <v>0</v>
      </c>
      <c r="P18" s="321">
        <f>IF(OR(ｺ.動植物性残さ!D33&gt;0,ｺ.動植物性残さ!D33&lt;0),ｺ.動植物性残さ!D33,IF(P$19&gt;0,"0",0))</f>
        <v>0</v>
      </c>
      <c r="Q18" s="321">
        <f>IF(OR(ｻ.動物系固形不要物!D33&gt;0,ｻ.動物系固形不要物!D33&lt;0),ｻ.動物系固形不要物!D33,IF(Q$19&gt;0,"0",0))</f>
        <v>0</v>
      </c>
      <c r="R18" s="321">
        <f>IF(OR(ｼ.ｺﾞﾑくず!D33&gt;0,ｼ.ｺﾞﾑくず!D33&lt;0),ｼ.ｺﾞﾑくず!D33,IF(R$19&gt;0,"0",0))</f>
        <v>0</v>
      </c>
      <c r="S18" s="321" t="str">
        <f>IF(OR(ｽ.金属くず!D33&gt;0,ｽ.金属くず!D33&lt;0),ｽ.金属くず!D33,IF(S$19&gt;0,"0",0))</f>
        <v>0</v>
      </c>
      <c r="T18" s="321" t="str">
        <f>IF(OR(ｾ.ｶﾞﾗｽ･ｺﾝｸﾘ･陶磁器くず!D33&gt;0,ｾ.ｶﾞﾗｽ･ｺﾝｸﾘ･陶磁器くず!D33&lt;0),ｾ.ｶﾞﾗｽ･ｺﾝｸﾘ･陶磁器くず!D33,IF(T$19&gt;0,"0",0))</f>
        <v>0</v>
      </c>
      <c r="U18" s="321">
        <f>IF(OR(ｿ.鉱さい!D33&gt;0,ｿ.鉱さい!D33&lt;0),ｿ.鉱さい!D33,IF(U$19&gt;0,"0",0))</f>
        <v>0</v>
      </c>
      <c r="V18" s="321" t="str">
        <f>IF(OR(ﾀ.がれき類!D33&gt;0,ﾀ.がれき類!D33&lt;0),ﾀ.がれき類!D33,IF(V$19&gt;0,"0",0))</f>
        <v>0</v>
      </c>
      <c r="W18" s="321">
        <f>IF(OR(ﾁ.動物のふん尿!D33&gt;0,ﾁ.動物のふん尿!D33&lt;0),ﾁ.動物のふん尿!D33,IF(W$19&gt;0,"0",0))</f>
        <v>0</v>
      </c>
      <c r="X18" s="321">
        <f>IF(OR(ﾂ.動物の死体!D33&gt;0,ﾂ.動物の死体!D33&lt;0),ﾂ.動物の死体!D33,IF(X$19&gt;0,"0",0))</f>
        <v>0</v>
      </c>
      <c r="Y18" s="321">
        <f>IF(OR(ﾃ.ばいじん!D33&gt;0,ﾃ.ばいじん!D33&lt;0),ﾃ.ばいじん!D33,IF(Y$19&gt;0,"0",0))</f>
        <v>0</v>
      </c>
      <c r="Z18" s="322" t="str">
        <f>IF(OR(ﾄ.混合廃棄物その他!D33&gt;0,ﾄ.混合廃棄物その他!D33&lt;0),ﾄ.混合廃棄物その他!D33,IF(Z$19&gt;0,"0",0))</f>
        <v>0</v>
      </c>
      <c r="AA18" s="323" t="str">
        <f t="shared" si="0"/>
        <v>0</v>
      </c>
    </row>
    <row r="19" spans="2:27" ht="24" customHeight="1" thickTop="1" x14ac:dyDescent="0.15">
      <c r="B19" s="164"/>
      <c r="C19" s="169" t="s">
        <v>53</v>
      </c>
      <c r="D19" s="669" t="s">
        <v>360</v>
      </c>
      <c r="E19" s="669"/>
      <c r="F19" s="670"/>
      <c r="G19" s="324">
        <f t="shared" ref="G19:Z19" si="1">+G37+G25+G23+G22+G21-G20</f>
        <v>0</v>
      </c>
      <c r="H19" s="324">
        <f t="shared" si="1"/>
        <v>343.8</v>
      </c>
      <c r="I19" s="324">
        <f t="shared" si="1"/>
        <v>0</v>
      </c>
      <c r="J19" s="324">
        <f t="shared" si="1"/>
        <v>0</v>
      </c>
      <c r="K19" s="324">
        <f t="shared" si="1"/>
        <v>0</v>
      </c>
      <c r="L19" s="324">
        <f t="shared" si="1"/>
        <v>50.8</v>
      </c>
      <c r="M19" s="324">
        <f t="shared" si="1"/>
        <v>39.299999999999997</v>
      </c>
      <c r="N19" s="324">
        <f t="shared" si="1"/>
        <v>302</v>
      </c>
      <c r="O19" s="324">
        <f t="shared" si="1"/>
        <v>0</v>
      </c>
      <c r="P19" s="324">
        <f t="shared" si="1"/>
        <v>0</v>
      </c>
      <c r="Q19" s="324">
        <f t="shared" si="1"/>
        <v>0</v>
      </c>
      <c r="R19" s="324">
        <f t="shared" si="1"/>
        <v>0</v>
      </c>
      <c r="S19" s="324">
        <f t="shared" si="1"/>
        <v>9</v>
      </c>
      <c r="T19" s="324">
        <f t="shared" si="1"/>
        <v>12.4</v>
      </c>
      <c r="U19" s="324">
        <f t="shared" si="1"/>
        <v>0</v>
      </c>
      <c r="V19" s="324">
        <f t="shared" si="1"/>
        <v>3048.2000000000003</v>
      </c>
      <c r="W19" s="324">
        <f t="shared" si="1"/>
        <v>0</v>
      </c>
      <c r="X19" s="324">
        <f t="shared" si="1"/>
        <v>0</v>
      </c>
      <c r="Y19" s="324">
        <f t="shared" si="1"/>
        <v>0</v>
      </c>
      <c r="Z19" s="325">
        <f t="shared" si="1"/>
        <v>162.80000000000001</v>
      </c>
      <c r="AA19" s="326">
        <f t="shared" ref="AA19:AA25" si="2">SUM(G19:Z19)</f>
        <v>3968.3000000000006</v>
      </c>
    </row>
    <row r="20" spans="2:27" ht="24" customHeight="1" thickBot="1" x14ac:dyDescent="0.2">
      <c r="B20" s="165"/>
      <c r="C20" s="215" t="s">
        <v>361</v>
      </c>
      <c r="D20" s="671" t="s">
        <v>276</v>
      </c>
      <c r="E20" s="671"/>
      <c r="F20" s="672"/>
      <c r="G20" s="327">
        <f>+ｱ.燃え殻!$F$15</f>
        <v>0</v>
      </c>
      <c r="H20" s="327">
        <f>+ｲ.汚泥!$F$15</f>
        <v>0</v>
      </c>
      <c r="I20" s="327">
        <f>+ｳ.廃油!$F$15</f>
        <v>0</v>
      </c>
      <c r="J20" s="327">
        <f>+ｴ.廃酸!$F$15</f>
        <v>0</v>
      </c>
      <c r="K20" s="327">
        <f>+ｵ.廃ｱﾙｶﾘ!$F$15</f>
        <v>0</v>
      </c>
      <c r="L20" s="327">
        <f>+ｶ.廃ﾌﾟﾗ類!$F$15</f>
        <v>0</v>
      </c>
      <c r="M20" s="327">
        <f>+ｷ.紙くず!$F$15</f>
        <v>0</v>
      </c>
      <c r="N20" s="327">
        <f>+ｸ.木くず!$F$15</f>
        <v>0</v>
      </c>
      <c r="O20" s="327">
        <f>+ｹ.繊維くず!$F$15</f>
        <v>0</v>
      </c>
      <c r="P20" s="327">
        <f>+ｺ.動植物性残さ!$F$15</f>
        <v>0</v>
      </c>
      <c r="Q20" s="327">
        <f>+ｻ.動物系固形不要物!$F$15</f>
        <v>0</v>
      </c>
      <c r="R20" s="327">
        <f>+ｼ.ｺﾞﾑくず!$F$15</f>
        <v>0</v>
      </c>
      <c r="S20" s="327">
        <f>+ｽ.金属くず!$F$15</f>
        <v>0</v>
      </c>
      <c r="T20" s="327">
        <f>+ｾ.ｶﾞﾗｽ･ｺﾝｸﾘ･陶磁器くず!$F$15</f>
        <v>0</v>
      </c>
      <c r="U20" s="327">
        <f>+ｿ.鉱さい!$F$15</f>
        <v>0</v>
      </c>
      <c r="V20" s="327">
        <f>+ﾀ.がれき類!$F$15</f>
        <v>0</v>
      </c>
      <c r="W20" s="327">
        <f>+ﾁ.動物のふん尿!$F$15</f>
        <v>0</v>
      </c>
      <c r="X20" s="327">
        <f>+ﾂ.動物の死体!$F$15</f>
        <v>0</v>
      </c>
      <c r="Y20" s="327">
        <f>+ﾃ.ばいじん!$F$15</f>
        <v>0</v>
      </c>
      <c r="Z20" s="328">
        <f>+ﾄ.混合廃棄物その他!$F$15</f>
        <v>0</v>
      </c>
      <c r="AA20" s="329">
        <f t="shared" si="2"/>
        <v>0</v>
      </c>
    </row>
    <row r="21" spans="2:27" ht="24" customHeight="1" x14ac:dyDescent="0.15">
      <c r="B21" s="165"/>
      <c r="C21" s="123"/>
      <c r="D21" s="214" t="s">
        <v>362</v>
      </c>
      <c r="E21" s="673" t="s">
        <v>363</v>
      </c>
      <c r="F21" s="674"/>
      <c r="G21" s="330">
        <f>+ｱ.燃え殻!$P$12</f>
        <v>0</v>
      </c>
      <c r="H21" s="330">
        <f>+ｲ.汚泥!$P$12</f>
        <v>0</v>
      </c>
      <c r="I21" s="330">
        <f>+ｳ.廃油!$P$12</f>
        <v>0</v>
      </c>
      <c r="J21" s="330">
        <f>+ｴ.廃酸!$P$12</f>
        <v>0</v>
      </c>
      <c r="K21" s="330">
        <f>+ｵ.廃ｱﾙｶﾘ!$P$12</f>
        <v>0</v>
      </c>
      <c r="L21" s="330">
        <f>+ｶ.廃ﾌﾟﾗ類!$P$12</f>
        <v>0</v>
      </c>
      <c r="M21" s="330">
        <f>+ｷ.紙くず!$P$12</f>
        <v>0</v>
      </c>
      <c r="N21" s="330">
        <f>+ｸ.木くず!$P$12</f>
        <v>0</v>
      </c>
      <c r="O21" s="330">
        <f>+ｹ.繊維くず!$P$12</f>
        <v>0</v>
      </c>
      <c r="P21" s="330">
        <f>+ｺ.動植物性残さ!$P$12</f>
        <v>0</v>
      </c>
      <c r="Q21" s="330">
        <f>+ｻ.動物系固形不要物!$P$12</f>
        <v>0</v>
      </c>
      <c r="R21" s="330">
        <f>+ｼ.ｺﾞﾑくず!$P$12</f>
        <v>0</v>
      </c>
      <c r="S21" s="330">
        <f>+ｽ.金属くず!$P$12</f>
        <v>0</v>
      </c>
      <c r="T21" s="330">
        <f>+ｾ.ｶﾞﾗｽ･ｺﾝｸﾘ･陶磁器くず!$P$12</f>
        <v>0</v>
      </c>
      <c r="U21" s="330">
        <f>+ｿ.鉱さい!$P$12</f>
        <v>0</v>
      </c>
      <c r="V21" s="330">
        <f>+ﾀ.がれき類!$P$12</f>
        <v>0</v>
      </c>
      <c r="W21" s="330">
        <f>+ﾁ.動物のふん尿!$P$12</f>
        <v>0</v>
      </c>
      <c r="X21" s="330">
        <f>+ﾂ.動物の死体!$P$12</f>
        <v>0</v>
      </c>
      <c r="Y21" s="330">
        <f>+ﾃ.ばいじん!$P$12</f>
        <v>0</v>
      </c>
      <c r="Z21" s="331">
        <f>+ﾄ.混合廃棄物その他!$P$12</f>
        <v>0</v>
      </c>
      <c r="AA21" s="332">
        <f t="shared" si="2"/>
        <v>0</v>
      </c>
    </row>
    <row r="22" spans="2:27" ht="24" customHeight="1" x14ac:dyDescent="0.15">
      <c r="B22" s="165"/>
      <c r="C22" s="123"/>
      <c r="D22" s="122" t="s">
        <v>364</v>
      </c>
      <c r="E22" s="679" t="s">
        <v>365</v>
      </c>
      <c r="F22" s="680"/>
      <c r="G22" s="333">
        <f>+ｱ.燃え殻!$P$15</f>
        <v>0</v>
      </c>
      <c r="H22" s="333">
        <f>+ｲ.汚泥!$P$15</f>
        <v>0</v>
      </c>
      <c r="I22" s="333">
        <f>+ｳ.廃油!$P$15</f>
        <v>0</v>
      </c>
      <c r="J22" s="333">
        <f>+ｴ.廃酸!$P$15</f>
        <v>0</v>
      </c>
      <c r="K22" s="333">
        <f>+ｵ.廃ｱﾙｶﾘ!$P$15</f>
        <v>0</v>
      </c>
      <c r="L22" s="333">
        <f>+ｶ.廃ﾌﾟﾗ類!$P$15</f>
        <v>0</v>
      </c>
      <c r="M22" s="333">
        <f>+ｷ.紙くず!$P$15</f>
        <v>0</v>
      </c>
      <c r="N22" s="333">
        <f>+ｸ.木くず!$P$15</f>
        <v>0</v>
      </c>
      <c r="O22" s="333">
        <f>+ｹ.繊維くず!$P$15</f>
        <v>0</v>
      </c>
      <c r="P22" s="333">
        <f>+ｺ.動植物性残さ!$P$15</f>
        <v>0</v>
      </c>
      <c r="Q22" s="333">
        <f>+ｻ.動物系固形不要物!$P$15</f>
        <v>0</v>
      </c>
      <c r="R22" s="333">
        <f>+ｼ.ｺﾞﾑくず!$P$15</f>
        <v>0</v>
      </c>
      <c r="S22" s="333">
        <f>+ｽ.金属くず!$P$15</f>
        <v>0</v>
      </c>
      <c r="T22" s="333">
        <f>+ｾ.ｶﾞﾗｽ･ｺﾝｸﾘ･陶磁器くず!$P$15</f>
        <v>0</v>
      </c>
      <c r="U22" s="333">
        <f>+ｿ.鉱さい!$P$15</f>
        <v>0</v>
      </c>
      <c r="V22" s="333">
        <f>+ﾀ.がれき類!$P$15</f>
        <v>0</v>
      </c>
      <c r="W22" s="333">
        <f>+ﾁ.動物のふん尿!$P$15</f>
        <v>0</v>
      </c>
      <c r="X22" s="333">
        <f>+ﾂ.動物の死体!$P$15</f>
        <v>0</v>
      </c>
      <c r="Y22" s="333">
        <f>+ﾃ.ばいじん!$P$15</f>
        <v>0</v>
      </c>
      <c r="Z22" s="334">
        <f>+ﾄ.混合廃棄物その他!$P$15</f>
        <v>0</v>
      </c>
      <c r="AA22" s="335">
        <f t="shared" si="2"/>
        <v>0</v>
      </c>
    </row>
    <row r="23" spans="2:27" ht="24" customHeight="1" x14ac:dyDescent="0.15">
      <c r="B23" s="165"/>
      <c r="C23" s="123"/>
      <c r="D23" s="382" t="s">
        <v>366</v>
      </c>
      <c r="E23" s="675" t="s">
        <v>367</v>
      </c>
      <c r="F23" s="676"/>
      <c r="G23" s="336">
        <f>+ｱ.燃え殻!$P$18</f>
        <v>0</v>
      </c>
      <c r="H23" s="336">
        <f>+ｲ.汚泥!$P$18</f>
        <v>0</v>
      </c>
      <c r="I23" s="336">
        <f>+ｳ.廃油!$P$18</f>
        <v>0</v>
      </c>
      <c r="J23" s="336">
        <f>+ｴ.廃酸!$P$18</f>
        <v>0</v>
      </c>
      <c r="K23" s="336">
        <f>+ｵ.廃ｱﾙｶﾘ!$P$18</f>
        <v>0</v>
      </c>
      <c r="L23" s="336">
        <f>+ｶ.廃ﾌﾟﾗ類!$P$18</f>
        <v>0</v>
      </c>
      <c r="M23" s="336">
        <f>+ｷ.紙くず!$P$18</f>
        <v>0</v>
      </c>
      <c r="N23" s="336">
        <f>+ｸ.木くず!$P$18</f>
        <v>0</v>
      </c>
      <c r="O23" s="336">
        <f>+ｹ.繊維くず!$P$18</f>
        <v>0</v>
      </c>
      <c r="P23" s="336">
        <f>+ｺ.動植物性残さ!$P$18</f>
        <v>0</v>
      </c>
      <c r="Q23" s="336">
        <f>+ｻ.動物系固形不要物!$P$18</f>
        <v>0</v>
      </c>
      <c r="R23" s="336">
        <f>+ｼ.ｺﾞﾑくず!$P$18</f>
        <v>0</v>
      </c>
      <c r="S23" s="336">
        <f>+ｽ.金属くず!$P$18</f>
        <v>0</v>
      </c>
      <c r="T23" s="336">
        <f>+ｾ.ｶﾞﾗｽ･ｺﾝｸﾘ･陶磁器くず!$P$18</f>
        <v>0</v>
      </c>
      <c r="U23" s="336">
        <f>+ｿ.鉱さい!$P$18</f>
        <v>0</v>
      </c>
      <c r="V23" s="336">
        <f>+ﾀ.がれき類!$P$18</f>
        <v>0</v>
      </c>
      <c r="W23" s="336">
        <f>+ﾁ.動物のふん尿!$P$18</f>
        <v>0</v>
      </c>
      <c r="X23" s="336">
        <f>+ﾂ.動物の死体!$P$18</f>
        <v>0</v>
      </c>
      <c r="Y23" s="336">
        <f>+ﾃ.ばいじん!$P$18</f>
        <v>0</v>
      </c>
      <c r="Z23" s="337">
        <f>+ﾄ.混合廃棄物その他!$P$18</f>
        <v>0</v>
      </c>
      <c r="AA23" s="338">
        <f t="shared" si="2"/>
        <v>0</v>
      </c>
    </row>
    <row r="24" spans="2:27" ht="24" customHeight="1" x14ac:dyDescent="0.15">
      <c r="B24" s="165"/>
      <c r="C24" s="123"/>
      <c r="D24" s="196"/>
      <c r="E24" s="197" t="s">
        <v>368</v>
      </c>
      <c r="F24" s="198" t="s">
        <v>369</v>
      </c>
      <c r="G24" s="339">
        <f>+ｱ.燃え殻!$P$21</f>
        <v>0</v>
      </c>
      <c r="H24" s="339">
        <f>+ｲ.汚泥!$P$21</f>
        <v>0</v>
      </c>
      <c r="I24" s="339">
        <f>+ｳ.廃油!$P$21</f>
        <v>0</v>
      </c>
      <c r="J24" s="339">
        <f>+ｴ.廃酸!$P$21</f>
        <v>0</v>
      </c>
      <c r="K24" s="339">
        <f>+ｵ.廃ｱﾙｶﾘ!$P$21</f>
        <v>0</v>
      </c>
      <c r="L24" s="339">
        <f>+ｶ.廃ﾌﾟﾗ類!$P$21</f>
        <v>0</v>
      </c>
      <c r="M24" s="339">
        <f>+ｷ.紙くず!$P$21</f>
        <v>0</v>
      </c>
      <c r="N24" s="339">
        <f>+ｸ.木くず!$P$21</f>
        <v>0</v>
      </c>
      <c r="O24" s="339">
        <f>+ｹ.繊維くず!$P$21</f>
        <v>0</v>
      </c>
      <c r="P24" s="339">
        <f>+ｺ.動植物性残さ!$P$21</f>
        <v>0</v>
      </c>
      <c r="Q24" s="339">
        <f>+ｻ.動物系固形不要物!$P$21</f>
        <v>0</v>
      </c>
      <c r="R24" s="339">
        <f>+ｼ.ｺﾞﾑくず!$P$21</f>
        <v>0</v>
      </c>
      <c r="S24" s="339">
        <f>+ｽ.金属くず!$P$21</f>
        <v>0</v>
      </c>
      <c r="T24" s="339">
        <f>+ｾ.ｶﾞﾗｽ･ｺﾝｸﾘ･陶磁器くず!$P$21</f>
        <v>0</v>
      </c>
      <c r="U24" s="339">
        <f>+ｿ.鉱さい!$P$21</f>
        <v>0</v>
      </c>
      <c r="V24" s="339">
        <f>+ﾀ.がれき類!$P$21</f>
        <v>0</v>
      </c>
      <c r="W24" s="339">
        <f>+ﾁ.動物のふん尿!$P$21</f>
        <v>0</v>
      </c>
      <c r="X24" s="339">
        <f>+ﾂ.動物の死体!$P$21</f>
        <v>0</v>
      </c>
      <c r="Y24" s="339">
        <f>+ﾃ.ばいじん!$P$21</f>
        <v>0</v>
      </c>
      <c r="Z24" s="340">
        <f>+ﾄ.混合廃棄物その他!$P$21</f>
        <v>0</v>
      </c>
      <c r="AA24" s="341">
        <f t="shared" si="2"/>
        <v>0</v>
      </c>
    </row>
    <row r="25" spans="2:27" ht="24" customHeight="1" x14ac:dyDescent="0.15">
      <c r="B25" s="165"/>
      <c r="C25" s="123"/>
      <c r="D25" s="170" t="s">
        <v>237</v>
      </c>
      <c r="E25" s="677" t="s">
        <v>370</v>
      </c>
      <c r="F25" s="678"/>
      <c r="G25" s="342">
        <f>+ｱ.燃え殻!$P$24</f>
        <v>0</v>
      </c>
      <c r="H25" s="342">
        <f>+ｲ.汚泥!$P$24</f>
        <v>0</v>
      </c>
      <c r="I25" s="342">
        <f>+ｳ.廃油!$P$24</f>
        <v>0</v>
      </c>
      <c r="J25" s="342">
        <f>+ｴ.廃酸!$P$24</f>
        <v>0</v>
      </c>
      <c r="K25" s="342">
        <f>+ｵ.廃ｱﾙｶﾘ!$P$24</f>
        <v>0</v>
      </c>
      <c r="L25" s="342">
        <f>+ｶ.廃ﾌﾟﾗ類!$P$24</f>
        <v>0</v>
      </c>
      <c r="M25" s="342">
        <f>+ｷ.紙くず!$P$24</f>
        <v>0</v>
      </c>
      <c r="N25" s="342">
        <f>+ｸ.木くず!$P$24</f>
        <v>0</v>
      </c>
      <c r="O25" s="342">
        <f>+ｹ.繊維くず!$P$24</f>
        <v>0</v>
      </c>
      <c r="P25" s="342">
        <f>+ｺ.動植物性残さ!$P$24</f>
        <v>0</v>
      </c>
      <c r="Q25" s="342">
        <f>+ｻ.動物系固形不要物!$P$24</f>
        <v>0</v>
      </c>
      <c r="R25" s="342">
        <f>+ｼ.ｺﾞﾑくず!$P$24</f>
        <v>0</v>
      </c>
      <c r="S25" s="342">
        <f>+ｽ.金属くず!$P$24</f>
        <v>0</v>
      </c>
      <c r="T25" s="342">
        <f>+ｾ.ｶﾞﾗｽ･ｺﾝｸﾘ･陶磁器くず!$P$24</f>
        <v>0</v>
      </c>
      <c r="U25" s="342">
        <f>+ｿ.鉱さい!$P$24</f>
        <v>0</v>
      </c>
      <c r="V25" s="342">
        <f>+ﾀ.がれき類!$P$24</f>
        <v>0</v>
      </c>
      <c r="W25" s="342">
        <f>+ﾁ.動物のふん尿!$P$24</f>
        <v>0</v>
      </c>
      <c r="X25" s="342">
        <f>+ﾂ.動物の死体!$P$24</f>
        <v>0</v>
      </c>
      <c r="Y25" s="342">
        <f>+ﾃ.ばいじん!$P$24</f>
        <v>0</v>
      </c>
      <c r="Z25" s="343">
        <f>+ﾄ.混合廃棄物その他!$P$24</f>
        <v>0</v>
      </c>
      <c r="AA25" s="344">
        <f t="shared" si="2"/>
        <v>0</v>
      </c>
    </row>
    <row r="26" spans="2:27" ht="24" customHeight="1" x14ac:dyDescent="0.15">
      <c r="B26" s="165"/>
      <c r="C26" s="667" t="s">
        <v>371</v>
      </c>
      <c r="D26" s="384" t="s">
        <v>219</v>
      </c>
      <c r="E26" s="665" t="s">
        <v>372</v>
      </c>
      <c r="F26" s="666"/>
      <c r="G26" s="345">
        <f>+G28+G29+G30+G31</f>
        <v>0</v>
      </c>
      <c r="H26" s="345">
        <f t="shared" ref="H26:Z26" si="3">+H28+H29+H30+H31</f>
        <v>0</v>
      </c>
      <c r="I26" s="345">
        <f t="shared" si="3"/>
        <v>0</v>
      </c>
      <c r="J26" s="345">
        <f t="shared" si="3"/>
        <v>0</v>
      </c>
      <c r="K26" s="345">
        <f t="shared" si="3"/>
        <v>0</v>
      </c>
      <c r="L26" s="345">
        <f t="shared" si="3"/>
        <v>0</v>
      </c>
      <c r="M26" s="345">
        <f t="shared" si="3"/>
        <v>0</v>
      </c>
      <c r="N26" s="345">
        <f t="shared" si="3"/>
        <v>0</v>
      </c>
      <c r="O26" s="345">
        <f t="shared" si="3"/>
        <v>0</v>
      </c>
      <c r="P26" s="345">
        <f t="shared" si="3"/>
        <v>0</v>
      </c>
      <c r="Q26" s="345">
        <f t="shared" si="3"/>
        <v>0</v>
      </c>
      <c r="R26" s="345">
        <f t="shared" si="3"/>
        <v>0</v>
      </c>
      <c r="S26" s="345">
        <f t="shared" si="3"/>
        <v>0</v>
      </c>
      <c r="T26" s="345">
        <f t="shared" si="3"/>
        <v>0</v>
      </c>
      <c r="U26" s="345">
        <f t="shared" si="3"/>
        <v>0</v>
      </c>
      <c r="V26" s="345">
        <f t="shared" si="3"/>
        <v>0</v>
      </c>
      <c r="W26" s="345">
        <f t="shared" si="3"/>
        <v>0</v>
      </c>
      <c r="X26" s="345">
        <f t="shared" si="3"/>
        <v>0</v>
      </c>
      <c r="Y26" s="345">
        <f t="shared" si="3"/>
        <v>0</v>
      </c>
      <c r="Z26" s="346">
        <f t="shared" si="3"/>
        <v>0</v>
      </c>
      <c r="AA26" s="347">
        <f t="shared" ref="AA26:AA47" si="4">SUM(G26:Z26)</f>
        <v>0</v>
      </c>
    </row>
    <row r="27" spans="2:27" ht="24" customHeight="1" x14ac:dyDescent="0.15">
      <c r="B27" s="165"/>
      <c r="C27" s="667"/>
      <c r="D27" s="170" t="s">
        <v>230</v>
      </c>
      <c r="E27" s="665" t="s">
        <v>373</v>
      </c>
      <c r="F27" s="666"/>
      <c r="G27" s="345">
        <f t="shared" ref="G27:Z27" si="5">+G23-G26</f>
        <v>0</v>
      </c>
      <c r="H27" s="345">
        <f t="shared" si="5"/>
        <v>0</v>
      </c>
      <c r="I27" s="345">
        <f t="shared" si="5"/>
        <v>0</v>
      </c>
      <c r="J27" s="345">
        <f t="shared" si="5"/>
        <v>0</v>
      </c>
      <c r="K27" s="345">
        <f t="shared" si="5"/>
        <v>0</v>
      </c>
      <c r="L27" s="345">
        <f t="shared" si="5"/>
        <v>0</v>
      </c>
      <c r="M27" s="345">
        <f t="shared" si="5"/>
        <v>0</v>
      </c>
      <c r="N27" s="345">
        <f t="shared" si="5"/>
        <v>0</v>
      </c>
      <c r="O27" s="345">
        <f t="shared" si="5"/>
        <v>0</v>
      </c>
      <c r="P27" s="345">
        <f t="shared" si="5"/>
        <v>0</v>
      </c>
      <c r="Q27" s="345">
        <f t="shared" si="5"/>
        <v>0</v>
      </c>
      <c r="R27" s="345">
        <f t="shared" si="5"/>
        <v>0</v>
      </c>
      <c r="S27" s="345">
        <f t="shared" si="5"/>
        <v>0</v>
      </c>
      <c r="T27" s="345">
        <f t="shared" si="5"/>
        <v>0</v>
      </c>
      <c r="U27" s="345">
        <f t="shared" si="5"/>
        <v>0</v>
      </c>
      <c r="V27" s="345">
        <f t="shared" si="5"/>
        <v>0</v>
      </c>
      <c r="W27" s="345">
        <f t="shared" si="5"/>
        <v>0</v>
      </c>
      <c r="X27" s="345">
        <f t="shared" si="5"/>
        <v>0</v>
      </c>
      <c r="Y27" s="345">
        <f t="shared" si="5"/>
        <v>0</v>
      </c>
      <c r="Z27" s="346">
        <f t="shared" si="5"/>
        <v>0</v>
      </c>
      <c r="AA27" s="347">
        <f t="shared" si="4"/>
        <v>0</v>
      </c>
    </row>
    <row r="28" spans="2:27" ht="25.5" customHeight="1" x14ac:dyDescent="0.15">
      <c r="B28" s="165"/>
      <c r="C28" s="668"/>
      <c r="D28" s="685" t="s">
        <v>374</v>
      </c>
      <c r="E28" s="378" t="s">
        <v>198</v>
      </c>
      <c r="F28" s="258" t="s">
        <v>375</v>
      </c>
      <c r="G28" s="333">
        <f>+ｱ.燃え殻!$AH$9</f>
        <v>0</v>
      </c>
      <c r="H28" s="333">
        <f>+ｲ.汚泥!$AH$9</f>
        <v>0</v>
      </c>
      <c r="I28" s="333">
        <f>+ｳ.廃油!$AH$9</f>
        <v>0</v>
      </c>
      <c r="J28" s="333">
        <f>+ｴ.廃酸!$AH$9</f>
        <v>0</v>
      </c>
      <c r="K28" s="333">
        <f>+ｵ.廃ｱﾙｶﾘ!$AH$9</f>
        <v>0</v>
      </c>
      <c r="L28" s="333">
        <f>+ｶ.廃ﾌﾟﾗ類!$AH$9</f>
        <v>0</v>
      </c>
      <c r="M28" s="333">
        <f>+ｷ.紙くず!$AH$9</f>
        <v>0</v>
      </c>
      <c r="N28" s="333">
        <f>+ｸ.木くず!$AH$9</f>
        <v>0</v>
      </c>
      <c r="O28" s="333">
        <f>+ｹ.繊維くず!$AH$9</f>
        <v>0</v>
      </c>
      <c r="P28" s="333">
        <f>+ｺ.動植物性残さ!$AH$9</f>
        <v>0</v>
      </c>
      <c r="Q28" s="333">
        <f>+ｻ.動物系固形不要物!$AH$9</f>
        <v>0</v>
      </c>
      <c r="R28" s="333">
        <f>+ｼ.ｺﾞﾑくず!$AH$9</f>
        <v>0</v>
      </c>
      <c r="S28" s="333">
        <f>+ｽ.金属くず!$AH$9</f>
        <v>0</v>
      </c>
      <c r="T28" s="333">
        <f>+ｾ.ｶﾞﾗｽ･ｺﾝｸﾘ･陶磁器くず!$AH$9</f>
        <v>0</v>
      </c>
      <c r="U28" s="333">
        <f>+ｿ.鉱さい!$AH$9</f>
        <v>0</v>
      </c>
      <c r="V28" s="333">
        <f>+ﾀ.がれき類!$AH$9</f>
        <v>0</v>
      </c>
      <c r="W28" s="333">
        <f>+ﾁ.動物のふん尿!$AH$9</f>
        <v>0</v>
      </c>
      <c r="X28" s="333">
        <f>+ﾂ.動物の死体!$AH$9</f>
        <v>0</v>
      </c>
      <c r="Y28" s="333">
        <f>+ﾃ.ばいじん!$AH$9</f>
        <v>0</v>
      </c>
      <c r="Z28" s="334">
        <f>+ﾄ.混合廃棄物その他!$AH$9</f>
        <v>0</v>
      </c>
      <c r="AA28" s="335">
        <f>SUM(G28:Z28)</f>
        <v>0</v>
      </c>
    </row>
    <row r="29" spans="2:27" ht="25.5" customHeight="1" x14ac:dyDescent="0.15">
      <c r="B29" s="165"/>
      <c r="C29" s="668"/>
      <c r="D29" s="686"/>
      <c r="E29" s="170" t="s">
        <v>208</v>
      </c>
      <c r="F29" s="210" t="s">
        <v>376</v>
      </c>
      <c r="G29" s="333">
        <f>+ｱ.燃え殻!$AH$12</f>
        <v>0</v>
      </c>
      <c r="H29" s="333">
        <f>+ｲ.汚泥!$AH$12</f>
        <v>0</v>
      </c>
      <c r="I29" s="333">
        <f>+ｳ.廃油!$AH$12</f>
        <v>0</v>
      </c>
      <c r="J29" s="333">
        <f>+ｴ.廃酸!$AH$12</f>
        <v>0</v>
      </c>
      <c r="K29" s="333">
        <f>+ｵ.廃ｱﾙｶﾘ!$AH$12</f>
        <v>0</v>
      </c>
      <c r="L29" s="333">
        <f>+ｶ.廃ﾌﾟﾗ類!$AH$12</f>
        <v>0</v>
      </c>
      <c r="M29" s="333">
        <f>+ｷ.紙くず!$AH$12</f>
        <v>0</v>
      </c>
      <c r="N29" s="333">
        <f>+ｸ.木くず!$AH$12</f>
        <v>0</v>
      </c>
      <c r="O29" s="333">
        <f>+ｹ.繊維くず!$AH$12</f>
        <v>0</v>
      </c>
      <c r="P29" s="333">
        <f>+ｺ.動植物性残さ!$AH$12</f>
        <v>0</v>
      </c>
      <c r="Q29" s="333">
        <f>+ｻ.動物系固形不要物!$AH$12</f>
        <v>0</v>
      </c>
      <c r="R29" s="333">
        <f>+ｼ.ｺﾞﾑくず!$AH$12</f>
        <v>0</v>
      </c>
      <c r="S29" s="333">
        <f>+ｽ.金属くず!$AH$12</f>
        <v>0</v>
      </c>
      <c r="T29" s="333">
        <f>+ｾ.ｶﾞﾗｽ･ｺﾝｸﾘ･陶磁器くず!$AH$12</f>
        <v>0</v>
      </c>
      <c r="U29" s="333">
        <f>+ｿ.鉱さい!$AH$12</f>
        <v>0</v>
      </c>
      <c r="V29" s="333">
        <f>+ﾀ.がれき類!$AH$12</f>
        <v>0</v>
      </c>
      <c r="W29" s="333">
        <f>+ﾁ.動物のふん尿!$AH$12</f>
        <v>0</v>
      </c>
      <c r="X29" s="333">
        <f>+ﾂ.動物の死体!$AH$12</f>
        <v>0</v>
      </c>
      <c r="Y29" s="333">
        <f>+ﾃ.ばいじん!$AH$12</f>
        <v>0</v>
      </c>
      <c r="Z29" s="334">
        <f>+ﾄ.混合廃棄物その他!$AH$12</f>
        <v>0</v>
      </c>
      <c r="AA29" s="335">
        <f>SUM(G29:Z29)</f>
        <v>0</v>
      </c>
    </row>
    <row r="30" spans="2:27" ht="24.4" customHeight="1" x14ac:dyDescent="0.15">
      <c r="B30" s="167" t="s">
        <v>350</v>
      </c>
      <c r="C30" s="668"/>
      <c r="D30" s="687"/>
      <c r="E30" s="170" t="s">
        <v>377</v>
      </c>
      <c r="F30" s="379" t="s">
        <v>378</v>
      </c>
      <c r="G30" s="348">
        <f>+ｱ.燃え殻!$AH$15</f>
        <v>0</v>
      </c>
      <c r="H30" s="348">
        <f>+ｲ.汚泥!$AH$15</f>
        <v>0</v>
      </c>
      <c r="I30" s="348">
        <f>+ｳ.廃油!$AH$15</f>
        <v>0</v>
      </c>
      <c r="J30" s="348">
        <f>+ｴ.廃酸!$AH$15</f>
        <v>0</v>
      </c>
      <c r="K30" s="348">
        <f>+ｵ.廃ｱﾙｶﾘ!$AH$15</f>
        <v>0</v>
      </c>
      <c r="L30" s="348">
        <f>+ｶ.廃ﾌﾟﾗ類!$AH$15</f>
        <v>0</v>
      </c>
      <c r="M30" s="348">
        <f>+ｷ.紙くず!$AH$15</f>
        <v>0</v>
      </c>
      <c r="N30" s="348">
        <f>+ｸ.木くず!$AH$15</f>
        <v>0</v>
      </c>
      <c r="O30" s="348">
        <f>+ｹ.繊維くず!$AH$15</f>
        <v>0</v>
      </c>
      <c r="P30" s="348">
        <f>+ｺ.動植物性残さ!$AH$15</f>
        <v>0</v>
      </c>
      <c r="Q30" s="348">
        <f>+ｻ.動物系固形不要物!$AH$15</f>
        <v>0</v>
      </c>
      <c r="R30" s="348">
        <f>+ｼ.ｺﾞﾑくず!$AH$15</f>
        <v>0</v>
      </c>
      <c r="S30" s="348">
        <f>+ｽ.金属くず!$AH$15</f>
        <v>0</v>
      </c>
      <c r="T30" s="348">
        <f>+ｾ.ｶﾞﾗｽ･ｺﾝｸﾘ･陶磁器くず!$AH$15</f>
        <v>0</v>
      </c>
      <c r="U30" s="348">
        <f>+ｿ.鉱さい!$AH$15</f>
        <v>0</v>
      </c>
      <c r="V30" s="348">
        <f>+ﾀ.がれき類!$AH$15</f>
        <v>0</v>
      </c>
      <c r="W30" s="348">
        <f>+ﾁ.動物のふん尿!$AH$15</f>
        <v>0</v>
      </c>
      <c r="X30" s="348">
        <f>+ﾂ.動物の死体!$AH$15</f>
        <v>0</v>
      </c>
      <c r="Y30" s="348">
        <f>+ﾃ.ばいじん!$AH$15</f>
        <v>0</v>
      </c>
      <c r="Z30" s="349">
        <f>+ﾄ.混合廃棄物その他!$AH$15</f>
        <v>0</v>
      </c>
      <c r="AA30" s="350">
        <f>SUM(G30:Z30)</f>
        <v>0</v>
      </c>
    </row>
    <row r="31" spans="2:27" ht="24" customHeight="1" x14ac:dyDescent="0.15">
      <c r="B31" s="167" t="s">
        <v>352</v>
      </c>
      <c r="C31" s="668"/>
      <c r="D31" s="122" t="s">
        <v>222</v>
      </c>
      <c r="E31" s="665" t="s">
        <v>379</v>
      </c>
      <c r="F31" s="666"/>
      <c r="G31" s="345">
        <f t="shared" ref="G31:Z31" si="6">+G32+G36</f>
        <v>0</v>
      </c>
      <c r="H31" s="345">
        <f t="shared" si="6"/>
        <v>0</v>
      </c>
      <c r="I31" s="345">
        <f t="shared" si="6"/>
        <v>0</v>
      </c>
      <c r="J31" s="345">
        <f t="shared" si="6"/>
        <v>0</v>
      </c>
      <c r="K31" s="345">
        <f t="shared" si="6"/>
        <v>0</v>
      </c>
      <c r="L31" s="345">
        <f t="shared" si="6"/>
        <v>0</v>
      </c>
      <c r="M31" s="345">
        <f t="shared" si="6"/>
        <v>0</v>
      </c>
      <c r="N31" s="345">
        <f t="shared" si="6"/>
        <v>0</v>
      </c>
      <c r="O31" s="345">
        <f t="shared" si="6"/>
        <v>0</v>
      </c>
      <c r="P31" s="345">
        <f t="shared" si="6"/>
        <v>0</v>
      </c>
      <c r="Q31" s="345">
        <f t="shared" si="6"/>
        <v>0</v>
      </c>
      <c r="R31" s="345">
        <f t="shared" si="6"/>
        <v>0</v>
      </c>
      <c r="S31" s="345">
        <f t="shared" si="6"/>
        <v>0</v>
      </c>
      <c r="T31" s="345">
        <f t="shared" si="6"/>
        <v>0</v>
      </c>
      <c r="U31" s="345">
        <f t="shared" si="6"/>
        <v>0</v>
      </c>
      <c r="V31" s="345">
        <f t="shared" si="6"/>
        <v>0</v>
      </c>
      <c r="W31" s="345">
        <f t="shared" si="6"/>
        <v>0</v>
      </c>
      <c r="X31" s="345">
        <f t="shared" si="6"/>
        <v>0</v>
      </c>
      <c r="Y31" s="345">
        <f t="shared" si="6"/>
        <v>0</v>
      </c>
      <c r="Z31" s="346">
        <f t="shared" si="6"/>
        <v>0</v>
      </c>
      <c r="AA31" s="347">
        <f t="shared" si="4"/>
        <v>0</v>
      </c>
    </row>
    <row r="32" spans="2:27" ht="24" customHeight="1" x14ac:dyDescent="0.15">
      <c r="B32" s="167">
        <v>5</v>
      </c>
      <c r="C32" s="123"/>
      <c r="D32" s="208"/>
      <c r="E32" s="203" t="s">
        <v>380</v>
      </c>
      <c r="F32" s="383"/>
      <c r="G32" s="351">
        <f t="shared" ref="G32:Z32" si="7">SUM(G33:G35)</f>
        <v>0</v>
      </c>
      <c r="H32" s="351">
        <f t="shared" si="7"/>
        <v>0</v>
      </c>
      <c r="I32" s="351">
        <f t="shared" si="7"/>
        <v>0</v>
      </c>
      <c r="J32" s="351">
        <f t="shared" si="7"/>
        <v>0</v>
      </c>
      <c r="K32" s="351">
        <f t="shared" si="7"/>
        <v>0</v>
      </c>
      <c r="L32" s="351">
        <f t="shared" si="7"/>
        <v>0</v>
      </c>
      <c r="M32" s="351">
        <f t="shared" si="7"/>
        <v>0</v>
      </c>
      <c r="N32" s="351">
        <f t="shared" si="7"/>
        <v>0</v>
      </c>
      <c r="O32" s="351">
        <f t="shared" si="7"/>
        <v>0</v>
      </c>
      <c r="P32" s="351">
        <f t="shared" si="7"/>
        <v>0</v>
      </c>
      <c r="Q32" s="351">
        <f t="shared" si="7"/>
        <v>0</v>
      </c>
      <c r="R32" s="351">
        <f t="shared" si="7"/>
        <v>0</v>
      </c>
      <c r="S32" s="351">
        <f t="shared" si="7"/>
        <v>0</v>
      </c>
      <c r="T32" s="351">
        <f t="shared" si="7"/>
        <v>0</v>
      </c>
      <c r="U32" s="351">
        <f t="shared" si="7"/>
        <v>0</v>
      </c>
      <c r="V32" s="351">
        <f t="shared" si="7"/>
        <v>0</v>
      </c>
      <c r="W32" s="351">
        <f t="shared" si="7"/>
        <v>0</v>
      </c>
      <c r="X32" s="351">
        <f t="shared" si="7"/>
        <v>0</v>
      </c>
      <c r="Y32" s="351">
        <f t="shared" si="7"/>
        <v>0</v>
      </c>
      <c r="Z32" s="352">
        <f t="shared" si="7"/>
        <v>0</v>
      </c>
      <c r="AA32" s="353">
        <f t="shared" si="4"/>
        <v>0</v>
      </c>
    </row>
    <row r="33" spans="2:27" ht="24" customHeight="1" x14ac:dyDescent="0.15">
      <c r="B33" s="167" t="s">
        <v>355</v>
      </c>
      <c r="C33" s="123"/>
      <c r="D33" s="206"/>
      <c r="E33" s="201"/>
      <c r="F33" s="199" t="s">
        <v>381</v>
      </c>
      <c r="G33" s="354">
        <f>+ｱ.燃え殻!$AU$16</f>
        <v>0</v>
      </c>
      <c r="H33" s="354">
        <f>+ｲ.汚泥!$AU$16</f>
        <v>0</v>
      </c>
      <c r="I33" s="354">
        <f>+ｳ.廃油!$AU$16</f>
        <v>0</v>
      </c>
      <c r="J33" s="354">
        <f>+ｴ.廃酸!$AU$16</f>
        <v>0</v>
      </c>
      <c r="K33" s="354">
        <f>+ｵ.廃ｱﾙｶﾘ!$AU$16</f>
        <v>0</v>
      </c>
      <c r="L33" s="354">
        <f>+ｶ.廃ﾌﾟﾗ類!$AU$16</f>
        <v>0</v>
      </c>
      <c r="M33" s="354">
        <f>+ｷ.紙くず!$AU$16</f>
        <v>0</v>
      </c>
      <c r="N33" s="354">
        <f>+ｸ.木くず!$AU$16</f>
        <v>0</v>
      </c>
      <c r="O33" s="354">
        <f>+ｹ.繊維くず!$AU$16</f>
        <v>0</v>
      </c>
      <c r="P33" s="354">
        <f>+ｺ.動植物性残さ!$AU$16</f>
        <v>0</v>
      </c>
      <c r="Q33" s="354">
        <f>+ｻ.動物系固形不要物!$AU$16</f>
        <v>0</v>
      </c>
      <c r="R33" s="354">
        <f>+ｼ.ｺﾞﾑくず!$AU$16</f>
        <v>0</v>
      </c>
      <c r="S33" s="354">
        <f>+ｽ.金属くず!$AU$16</f>
        <v>0</v>
      </c>
      <c r="T33" s="354">
        <f>+ｾ.ｶﾞﾗｽ･ｺﾝｸﾘ･陶磁器くず!$AU$16</f>
        <v>0</v>
      </c>
      <c r="U33" s="354">
        <f>+ｿ.鉱さい!$AU$16</f>
        <v>0</v>
      </c>
      <c r="V33" s="354">
        <f>+ﾀ.がれき類!$AU$16</f>
        <v>0</v>
      </c>
      <c r="W33" s="354">
        <f>+ﾁ.動物のふん尿!$AU$16</f>
        <v>0</v>
      </c>
      <c r="X33" s="354">
        <f>+ﾂ.動物の死体!$AU$16</f>
        <v>0</v>
      </c>
      <c r="Y33" s="354">
        <f>+ﾃ.ばいじん!$AU$16</f>
        <v>0</v>
      </c>
      <c r="Z33" s="355">
        <f>+ﾄ.混合廃棄物その他!$AU$16</f>
        <v>0</v>
      </c>
      <c r="AA33" s="356">
        <f t="shared" si="4"/>
        <v>0</v>
      </c>
    </row>
    <row r="34" spans="2:27" ht="24" customHeight="1" x14ac:dyDescent="0.15">
      <c r="B34" s="167" t="s">
        <v>357</v>
      </c>
      <c r="C34" s="123"/>
      <c r="D34" s="206"/>
      <c r="E34" s="201"/>
      <c r="F34" s="199" t="s">
        <v>382</v>
      </c>
      <c r="G34" s="354">
        <f>+ｱ.燃え殻!$AU$17</f>
        <v>0</v>
      </c>
      <c r="H34" s="354">
        <f>+ｲ.汚泥!$AU$17</f>
        <v>0</v>
      </c>
      <c r="I34" s="354">
        <f>+ｳ.廃油!$AU$17</f>
        <v>0</v>
      </c>
      <c r="J34" s="354">
        <f>+ｴ.廃酸!$AU$17</f>
        <v>0</v>
      </c>
      <c r="K34" s="354">
        <f>+ｵ.廃ｱﾙｶﾘ!$AU$17</f>
        <v>0</v>
      </c>
      <c r="L34" s="354">
        <f>+ｶ.廃ﾌﾟﾗ類!$AU$17</f>
        <v>0</v>
      </c>
      <c r="M34" s="354">
        <f>+ｷ.紙くず!$AU$17</f>
        <v>0</v>
      </c>
      <c r="N34" s="354">
        <f>+ｸ.木くず!$AU$17</f>
        <v>0</v>
      </c>
      <c r="O34" s="354">
        <f>+ｹ.繊維くず!$AU$17</f>
        <v>0</v>
      </c>
      <c r="P34" s="354">
        <f>+ｺ.動植物性残さ!$AU$17</f>
        <v>0</v>
      </c>
      <c r="Q34" s="354">
        <f>+ｻ.動物系固形不要物!$AU$17</f>
        <v>0</v>
      </c>
      <c r="R34" s="354">
        <f>+ｼ.ｺﾞﾑくず!$AU$17</f>
        <v>0</v>
      </c>
      <c r="S34" s="354">
        <f>+ｽ.金属くず!$AU$17</f>
        <v>0</v>
      </c>
      <c r="T34" s="354">
        <f>+ｾ.ｶﾞﾗｽ･ｺﾝｸﾘ･陶磁器くず!$AU$17</f>
        <v>0</v>
      </c>
      <c r="U34" s="354">
        <f>+ｿ.鉱さい!$AU$17</f>
        <v>0</v>
      </c>
      <c r="V34" s="354">
        <f>+ﾀ.がれき類!$AU$17</f>
        <v>0</v>
      </c>
      <c r="W34" s="354">
        <f>+ﾁ.動物のふん尿!$AU$17</f>
        <v>0</v>
      </c>
      <c r="X34" s="354">
        <f>+ﾂ.動物の死体!$AU$17</f>
        <v>0</v>
      </c>
      <c r="Y34" s="354">
        <f>+ﾃ.ばいじん!$AU$17</f>
        <v>0</v>
      </c>
      <c r="Z34" s="355">
        <f>+ﾄ.混合廃棄物その他!$AU$17</f>
        <v>0</v>
      </c>
      <c r="AA34" s="356">
        <f t="shared" si="4"/>
        <v>0</v>
      </c>
    </row>
    <row r="35" spans="2:27" ht="24" customHeight="1" x14ac:dyDescent="0.15">
      <c r="B35" s="167" t="s">
        <v>383</v>
      </c>
      <c r="C35" s="123"/>
      <c r="D35" s="206"/>
      <c r="E35" s="202"/>
      <c r="F35" s="199" t="s">
        <v>384</v>
      </c>
      <c r="G35" s="354">
        <f>+ｱ.燃え殻!$AU$18</f>
        <v>0</v>
      </c>
      <c r="H35" s="354">
        <f>+ｲ.汚泥!$AU$18</f>
        <v>0</v>
      </c>
      <c r="I35" s="354">
        <f>+ｳ.廃油!$AU$18</f>
        <v>0</v>
      </c>
      <c r="J35" s="354">
        <f>+ｴ.廃酸!$AU$18</f>
        <v>0</v>
      </c>
      <c r="K35" s="354">
        <f>+ｵ.廃ｱﾙｶﾘ!$AU$18</f>
        <v>0</v>
      </c>
      <c r="L35" s="354">
        <f>+ｶ.廃ﾌﾟﾗ類!$AU$18</f>
        <v>0</v>
      </c>
      <c r="M35" s="354">
        <f>+ｷ.紙くず!$AU$18</f>
        <v>0</v>
      </c>
      <c r="N35" s="354">
        <f>+ｸ.木くず!$AU$18</f>
        <v>0</v>
      </c>
      <c r="O35" s="354">
        <f>+ｹ.繊維くず!$AU$18</f>
        <v>0</v>
      </c>
      <c r="P35" s="354">
        <f>+ｺ.動植物性残さ!$AU$18</f>
        <v>0</v>
      </c>
      <c r="Q35" s="354">
        <f>+ｻ.動物系固形不要物!$AU$18</f>
        <v>0</v>
      </c>
      <c r="R35" s="354">
        <f>+ｼ.ｺﾞﾑくず!$AU$18</f>
        <v>0</v>
      </c>
      <c r="S35" s="354">
        <f>+ｽ.金属くず!$AU$18</f>
        <v>0</v>
      </c>
      <c r="T35" s="354">
        <f>+ｾ.ｶﾞﾗｽ･ｺﾝｸﾘ･陶磁器くず!$AU$18</f>
        <v>0</v>
      </c>
      <c r="U35" s="354">
        <f>+ｿ.鉱さい!$AU$18</f>
        <v>0</v>
      </c>
      <c r="V35" s="354">
        <f>+ﾀ.がれき類!$AU$18</f>
        <v>0</v>
      </c>
      <c r="W35" s="354">
        <f>+ﾁ.動物のふん尿!$AU$18</f>
        <v>0</v>
      </c>
      <c r="X35" s="354">
        <f>+ﾂ.動物の死体!$AU$18</f>
        <v>0</v>
      </c>
      <c r="Y35" s="354">
        <f>+ﾃ.ばいじん!$AU$18</f>
        <v>0</v>
      </c>
      <c r="Z35" s="355">
        <f>+ﾄ.混合廃棄物その他!$AU$18</f>
        <v>0</v>
      </c>
      <c r="AA35" s="356">
        <f t="shared" si="4"/>
        <v>0</v>
      </c>
    </row>
    <row r="36" spans="2:27" ht="24" customHeight="1" thickBot="1" x14ac:dyDescent="0.2">
      <c r="B36" s="167" t="s">
        <v>385</v>
      </c>
      <c r="C36" s="211"/>
      <c r="D36" s="212"/>
      <c r="E36" s="213" t="s">
        <v>386</v>
      </c>
      <c r="F36" s="380"/>
      <c r="G36" s="357">
        <f>+ｱ.燃え殻!$AO$21</f>
        <v>0</v>
      </c>
      <c r="H36" s="357">
        <f>+ｲ.汚泥!$AO$21</f>
        <v>0</v>
      </c>
      <c r="I36" s="357">
        <f>+ｳ.廃油!$AO$21</f>
        <v>0</v>
      </c>
      <c r="J36" s="357">
        <f>+ｴ.廃酸!$AO$21</f>
        <v>0</v>
      </c>
      <c r="K36" s="357">
        <f>+ｵ.廃ｱﾙｶﾘ!$AO$21</f>
        <v>0</v>
      </c>
      <c r="L36" s="357">
        <f>+ｶ.廃ﾌﾟﾗ類!$AO$21</f>
        <v>0</v>
      </c>
      <c r="M36" s="357">
        <f>+ｷ.紙くず!$AO$21</f>
        <v>0</v>
      </c>
      <c r="N36" s="357">
        <f>+ｸ.木くず!$AO$21</f>
        <v>0</v>
      </c>
      <c r="O36" s="357">
        <f>+ｹ.繊維くず!$AO$21</f>
        <v>0</v>
      </c>
      <c r="P36" s="357">
        <f>+ｺ.動植物性残さ!$AO$21</f>
        <v>0</v>
      </c>
      <c r="Q36" s="357">
        <f>+ｻ.動物系固形不要物!$AO$21</f>
        <v>0</v>
      </c>
      <c r="R36" s="357">
        <f>+ｼ.ｺﾞﾑくず!$AO$21</f>
        <v>0</v>
      </c>
      <c r="S36" s="357">
        <f>+ｽ.金属くず!$AO$21</f>
        <v>0</v>
      </c>
      <c r="T36" s="357">
        <f>+ｾ.ｶﾞﾗｽ･ｺﾝｸﾘ･陶磁器くず!$AO$21</f>
        <v>0</v>
      </c>
      <c r="U36" s="357">
        <f>+ｿ.鉱さい!$AO$21</f>
        <v>0</v>
      </c>
      <c r="V36" s="357">
        <f>+ﾀ.がれき類!$AO$21</f>
        <v>0</v>
      </c>
      <c r="W36" s="357">
        <f>+ﾁ.動物のふん尿!$AO$21</f>
        <v>0</v>
      </c>
      <c r="X36" s="357">
        <f>+ﾂ.動物の死体!$AO$21</f>
        <v>0</v>
      </c>
      <c r="Y36" s="357">
        <f>+ﾃ.ばいじん!$AO$21</f>
        <v>0</v>
      </c>
      <c r="Z36" s="358">
        <f>+ﾄ.混合廃棄物その他!$AO$21</f>
        <v>0</v>
      </c>
      <c r="AA36" s="359">
        <f>SUM(G36:Z36)</f>
        <v>0</v>
      </c>
    </row>
    <row r="37" spans="2:27" ht="24" customHeight="1" x14ac:dyDescent="0.15">
      <c r="B37" s="165"/>
      <c r="C37" s="683" t="s">
        <v>387</v>
      </c>
      <c r="D37" s="122" t="s">
        <v>246</v>
      </c>
      <c r="E37" s="690" t="s">
        <v>388</v>
      </c>
      <c r="F37" s="691"/>
      <c r="G37" s="360">
        <f t="shared" ref="G37:Z37" si="8">+G38+G42</f>
        <v>0</v>
      </c>
      <c r="H37" s="360">
        <f t="shared" si="8"/>
        <v>343.8</v>
      </c>
      <c r="I37" s="360">
        <f t="shared" si="8"/>
        <v>0</v>
      </c>
      <c r="J37" s="360">
        <f t="shared" si="8"/>
        <v>0</v>
      </c>
      <c r="K37" s="360">
        <f t="shared" si="8"/>
        <v>0</v>
      </c>
      <c r="L37" s="360">
        <f t="shared" si="8"/>
        <v>50.8</v>
      </c>
      <c r="M37" s="360">
        <f t="shared" si="8"/>
        <v>39.299999999999997</v>
      </c>
      <c r="N37" s="360">
        <f t="shared" si="8"/>
        <v>302</v>
      </c>
      <c r="O37" s="360">
        <f t="shared" si="8"/>
        <v>0</v>
      </c>
      <c r="P37" s="360">
        <f t="shared" si="8"/>
        <v>0</v>
      </c>
      <c r="Q37" s="360">
        <f t="shared" si="8"/>
        <v>0</v>
      </c>
      <c r="R37" s="360">
        <f t="shared" si="8"/>
        <v>0</v>
      </c>
      <c r="S37" s="360">
        <f t="shared" si="8"/>
        <v>9</v>
      </c>
      <c r="T37" s="360">
        <f t="shared" si="8"/>
        <v>12.4</v>
      </c>
      <c r="U37" s="360">
        <f t="shared" si="8"/>
        <v>0</v>
      </c>
      <c r="V37" s="360">
        <f t="shared" si="8"/>
        <v>3048.2000000000003</v>
      </c>
      <c r="W37" s="360">
        <f t="shared" si="8"/>
        <v>0</v>
      </c>
      <c r="X37" s="360">
        <f t="shared" si="8"/>
        <v>0</v>
      </c>
      <c r="Y37" s="360">
        <f t="shared" si="8"/>
        <v>0</v>
      </c>
      <c r="Z37" s="361">
        <f t="shared" si="8"/>
        <v>162.80000000000001</v>
      </c>
      <c r="AA37" s="362">
        <f t="shared" si="4"/>
        <v>3968.3000000000006</v>
      </c>
    </row>
    <row r="38" spans="2:27" ht="24" customHeight="1" x14ac:dyDescent="0.15">
      <c r="B38" s="165"/>
      <c r="C38" s="683"/>
      <c r="D38" s="205"/>
      <c r="E38" s="203" t="s">
        <v>389</v>
      </c>
      <c r="F38" s="383"/>
      <c r="G38" s="351">
        <f t="shared" ref="G38:Z38" si="9">SUM(G39:G41)</f>
        <v>0</v>
      </c>
      <c r="H38" s="351">
        <f t="shared" si="9"/>
        <v>343.8</v>
      </c>
      <c r="I38" s="351">
        <f t="shared" si="9"/>
        <v>0</v>
      </c>
      <c r="J38" s="351">
        <f t="shared" si="9"/>
        <v>0</v>
      </c>
      <c r="K38" s="351">
        <f t="shared" si="9"/>
        <v>0</v>
      </c>
      <c r="L38" s="351">
        <f t="shared" si="9"/>
        <v>50.8</v>
      </c>
      <c r="M38" s="351">
        <f t="shared" si="9"/>
        <v>39.299999999999997</v>
      </c>
      <c r="N38" s="351">
        <f t="shared" si="9"/>
        <v>302</v>
      </c>
      <c r="O38" s="351">
        <f t="shared" si="9"/>
        <v>0</v>
      </c>
      <c r="P38" s="351">
        <f t="shared" si="9"/>
        <v>0</v>
      </c>
      <c r="Q38" s="351">
        <f t="shared" si="9"/>
        <v>0</v>
      </c>
      <c r="R38" s="351">
        <f t="shared" si="9"/>
        <v>0</v>
      </c>
      <c r="S38" s="351">
        <f t="shared" si="9"/>
        <v>9</v>
      </c>
      <c r="T38" s="351">
        <f t="shared" si="9"/>
        <v>12.4</v>
      </c>
      <c r="U38" s="351">
        <f t="shared" si="9"/>
        <v>0</v>
      </c>
      <c r="V38" s="351">
        <f t="shared" si="9"/>
        <v>3048.2000000000003</v>
      </c>
      <c r="W38" s="351">
        <f t="shared" si="9"/>
        <v>0</v>
      </c>
      <c r="X38" s="351">
        <f t="shared" si="9"/>
        <v>0</v>
      </c>
      <c r="Y38" s="351">
        <f t="shared" si="9"/>
        <v>0</v>
      </c>
      <c r="Z38" s="352">
        <f t="shared" si="9"/>
        <v>162.80000000000001</v>
      </c>
      <c r="AA38" s="353">
        <f t="shared" si="4"/>
        <v>3968.3000000000006</v>
      </c>
    </row>
    <row r="39" spans="2:27" ht="24" customHeight="1" x14ac:dyDescent="0.15">
      <c r="B39" s="165"/>
      <c r="C39" s="683"/>
      <c r="D39" s="206"/>
      <c r="E39" s="201"/>
      <c r="F39" s="199" t="s">
        <v>381</v>
      </c>
      <c r="G39" s="354">
        <f>+ｱ.燃え殻!$AA$28</f>
        <v>0</v>
      </c>
      <c r="H39" s="354">
        <f>+ｲ.汚泥!$AA$28</f>
        <v>343.8</v>
      </c>
      <c r="I39" s="354">
        <f>+ｳ.廃油!$AA$28</f>
        <v>0</v>
      </c>
      <c r="J39" s="354">
        <f>+ｴ.廃酸!$AA$28</f>
        <v>0</v>
      </c>
      <c r="K39" s="354">
        <f>+ｵ.廃ｱﾙｶﾘ!$AA$28</f>
        <v>0</v>
      </c>
      <c r="L39" s="354">
        <f>+ｶ.廃ﾌﾟﾗ類!$AA$28</f>
        <v>50.8</v>
      </c>
      <c r="M39" s="354">
        <f>+ｷ.紙くず!$AA$28</f>
        <v>39.299999999999997</v>
      </c>
      <c r="N39" s="354">
        <f>+ｸ.木くず!$AA$28</f>
        <v>302</v>
      </c>
      <c r="O39" s="354">
        <f>+ｹ.繊維くず!$AA$28</f>
        <v>0</v>
      </c>
      <c r="P39" s="354">
        <f>+ｺ.動植物性残さ!$AA$28</f>
        <v>0</v>
      </c>
      <c r="Q39" s="354">
        <f>+ｻ.動物系固形不要物!$AA$28</f>
        <v>0</v>
      </c>
      <c r="R39" s="354">
        <f>+ｼ.ｺﾞﾑくず!$AA$28</f>
        <v>0</v>
      </c>
      <c r="S39" s="354">
        <f>+ｽ.金属くず!$AA$28</f>
        <v>9</v>
      </c>
      <c r="T39" s="354">
        <f>+ｾ.ｶﾞﾗｽ･ｺﾝｸﾘ･陶磁器くず!$AA$28</f>
        <v>12.4</v>
      </c>
      <c r="U39" s="354">
        <f>+ｿ.鉱さい!$AA$28</f>
        <v>0</v>
      </c>
      <c r="V39" s="354">
        <f>+ﾀ.がれき類!$AA$28</f>
        <v>3048.2000000000003</v>
      </c>
      <c r="W39" s="354">
        <f>+ﾁ.動物のふん尿!$AA$28</f>
        <v>0</v>
      </c>
      <c r="X39" s="354">
        <f>+ﾂ.動物の死体!$AA$28</f>
        <v>0</v>
      </c>
      <c r="Y39" s="354">
        <f>+ﾃ.ばいじん!$AA$28</f>
        <v>0</v>
      </c>
      <c r="Z39" s="355">
        <f>+ﾄ.混合廃棄物その他!$AA$28</f>
        <v>162.80000000000001</v>
      </c>
      <c r="AA39" s="356">
        <f t="shared" si="4"/>
        <v>3968.3000000000006</v>
      </c>
    </row>
    <row r="40" spans="2:27" ht="24" customHeight="1" x14ac:dyDescent="0.15">
      <c r="B40" s="165"/>
      <c r="C40" s="683"/>
      <c r="D40" s="206"/>
      <c r="E40" s="201"/>
      <c r="F40" s="199" t="s">
        <v>382</v>
      </c>
      <c r="G40" s="354">
        <f>+ｱ.燃え殻!$AA$29</f>
        <v>0</v>
      </c>
      <c r="H40" s="354">
        <f>+ｲ.汚泥!$AA$29</f>
        <v>0</v>
      </c>
      <c r="I40" s="354">
        <f>+ｳ.廃油!$AA$29</f>
        <v>0</v>
      </c>
      <c r="J40" s="354">
        <f>+ｴ.廃酸!$AA$29</f>
        <v>0</v>
      </c>
      <c r="K40" s="354">
        <f>+ｵ.廃ｱﾙｶﾘ!$AA$29</f>
        <v>0</v>
      </c>
      <c r="L40" s="354">
        <f>+ｶ.廃ﾌﾟﾗ類!$AA$29</f>
        <v>0</v>
      </c>
      <c r="M40" s="354">
        <f>+ｷ.紙くず!$AA$29</f>
        <v>0</v>
      </c>
      <c r="N40" s="354">
        <f>+ｸ.木くず!$AA$29</f>
        <v>0</v>
      </c>
      <c r="O40" s="354">
        <f>+ｹ.繊維くず!$AA$29</f>
        <v>0</v>
      </c>
      <c r="P40" s="354">
        <f>+ｺ.動植物性残さ!$AA$29</f>
        <v>0</v>
      </c>
      <c r="Q40" s="354">
        <f>+ｻ.動物系固形不要物!$AA$29</f>
        <v>0</v>
      </c>
      <c r="R40" s="354">
        <f>+ｼ.ｺﾞﾑくず!$AA$29</f>
        <v>0</v>
      </c>
      <c r="S40" s="354">
        <f>+ｽ.金属くず!$AA$29</f>
        <v>0</v>
      </c>
      <c r="T40" s="354">
        <f>+ｾ.ｶﾞﾗｽ･ｺﾝｸﾘ･陶磁器くず!$AA$29</f>
        <v>0</v>
      </c>
      <c r="U40" s="354">
        <f>+ｿ.鉱さい!$AA$29</f>
        <v>0</v>
      </c>
      <c r="V40" s="354">
        <f>+ﾀ.がれき類!$AA$29</f>
        <v>0</v>
      </c>
      <c r="W40" s="354">
        <f>+ﾁ.動物のふん尿!$AA$29</f>
        <v>0</v>
      </c>
      <c r="X40" s="354">
        <f>+ﾂ.動物の死体!$AA$29</f>
        <v>0</v>
      </c>
      <c r="Y40" s="354">
        <f>+ﾃ.ばいじん!$AA$29</f>
        <v>0</v>
      </c>
      <c r="Z40" s="355">
        <f>+ﾄ.混合廃棄物その他!$AA$29</f>
        <v>0</v>
      </c>
      <c r="AA40" s="356">
        <f t="shared" si="4"/>
        <v>0</v>
      </c>
    </row>
    <row r="41" spans="2:27" ht="24" customHeight="1" x14ac:dyDescent="0.15">
      <c r="B41" s="165"/>
      <c r="C41" s="683"/>
      <c r="D41" s="206"/>
      <c r="E41" s="202"/>
      <c r="F41" s="200" t="s">
        <v>384</v>
      </c>
      <c r="G41" s="354">
        <f>+ｱ.燃え殻!$AA$30</f>
        <v>0</v>
      </c>
      <c r="H41" s="354">
        <f>+ｲ.汚泥!$AA$30</f>
        <v>0</v>
      </c>
      <c r="I41" s="354">
        <f>+ｳ.廃油!$AA$30</f>
        <v>0</v>
      </c>
      <c r="J41" s="354">
        <f>+ｴ.廃酸!$AA$30</f>
        <v>0</v>
      </c>
      <c r="K41" s="354">
        <f>+ｵ.廃ｱﾙｶﾘ!$AA$30</f>
        <v>0</v>
      </c>
      <c r="L41" s="354">
        <f>+ｶ.廃ﾌﾟﾗ類!$AA$30</f>
        <v>0</v>
      </c>
      <c r="M41" s="354">
        <f>+ｷ.紙くず!$AA$30</f>
        <v>0</v>
      </c>
      <c r="N41" s="354">
        <f>+ｸ.木くず!$AA$30</f>
        <v>0</v>
      </c>
      <c r="O41" s="354">
        <f>+ｹ.繊維くず!$AA$30</f>
        <v>0</v>
      </c>
      <c r="P41" s="354">
        <f>+ｺ.動植物性残さ!$AA$30</f>
        <v>0</v>
      </c>
      <c r="Q41" s="354">
        <f>+ｻ.動物系固形不要物!$AA$30</f>
        <v>0</v>
      </c>
      <c r="R41" s="354">
        <f>+ｼ.ｺﾞﾑくず!$AA$30</f>
        <v>0</v>
      </c>
      <c r="S41" s="354">
        <f>+ｽ.金属くず!$AA$30</f>
        <v>0</v>
      </c>
      <c r="T41" s="354">
        <f>+ｾ.ｶﾞﾗｽ･ｺﾝｸﾘ･陶磁器くず!$AA$30</f>
        <v>0</v>
      </c>
      <c r="U41" s="354">
        <f>+ｿ.鉱さい!$AA$30</f>
        <v>0</v>
      </c>
      <c r="V41" s="354">
        <f>+ﾀ.がれき類!$AA$30</f>
        <v>0</v>
      </c>
      <c r="W41" s="354">
        <f>+ﾁ.動物のふん尿!$AA$30</f>
        <v>0</v>
      </c>
      <c r="X41" s="354">
        <f>+ﾂ.動物の死体!$AA$30</f>
        <v>0</v>
      </c>
      <c r="Y41" s="354">
        <f>+ﾃ.ばいじん!$AA$30</f>
        <v>0</v>
      </c>
      <c r="Z41" s="355">
        <f>+ﾄ.混合廃棄物その他!$AA$30</f>
        <v>0</v>
      </c>
      <c r="AA41" s="356">
        <f t="shared" si="4"/>
        <v>0</v>
      </c>
    </row>
    <row r="42" spans="2:27" ht="24" customHeight="1" thickBot="1" x14ac:dyDescent="0.2">
      <c r="B42" s="165"/>
      <c r="C42" s="684"/>
      <c r="D42" s="207"/>
      <c r="E42" s="204" t="s">
        <v>390</v>
      </c>
      <c r="F42" s="383"/>
      <c r="G42" s="357">
        <f>+ｱ.燃え殻!$R$33</f>
        <v>0</v>
      </c>
      <c r="H42" s="357">
        <f>+ｲ.汚泥!$R$33</f>
        <v>0</v>
      </c>
      <c r="I42" s="357">
        <f>+ｳ.廃油!$R$33</f>
        <v>0</v>
      </c>
      <c r="J42" s="357">
        <f>+ｴ.廃酸!$R$33</f>
        <v>0</v>
      </c>
      <c r="K42" s="357">
        <f>+ｵ.廃ｱﾙｶﾘ!$R$33</f>
        <v>0</v>
      </c>
      <c r="L42" s="357">
        <f>+ｶ.廃ﾌﾟﾗ類!$R$33</f>
        <v>0</v>
      </c>
      <c r="M42" s="357">
        <f>+ｷ.紙くず!$R$33</f>
        <v>0</v>
      </c>
      <c r="N42" s="357">
        <f>+ｸ.木くず!$R$33</f>
        <v>0</v>
      </c>
      <c r="O42" s="357">
        <f>+ｹ.繊維くず!$R$33</f>
        <v>0</v>
      </c>
      <c r="P42" s="357">
        <f>+ｺ.動植物性残さ!$R$33</f>
        <v>0</v>
      </c>
      <c r="Q42" s="357">
        <f>+ｻ.動物系固形不要物!$R$33</f>
        <v>0</v>
      </c>
      <c r="R42" s="357">
        <f>+ｼ.ｺﾞﾑくず!$R$33</f>
        <v>0</v>
      </c>
      <c r="S42" s="357">
        <f>+ｽ.金属くず!$R$33</f>
        <v>0</v>
      </c>
      <c r="T42" s="357">
        <f>+ｾ.ｶﾞﾗｽ･ｺﾝｸﾘ･陶磁器くず!$R$33</f>
        <v>0</v>
      </c>
      <c r="U42" s="357">
        <f>+ｿ.鉱さい!$R$33</f>
        <v>0</v>
      </c>
      <c r="V42" s="357">
        <f>+ﾀ.がれき類!$R$33</f>
        <v>0</v>
      </c>
      <c r="W42" s="357">
        <f>+ﾁ.動物のふん尿!$R$33</f>
        <v>0</v>
      </c>
      <c r="X42" s="357">
        <f>+ﾂ.動物の死体!$R$33</f>
        <v>0</v>
      </c>
      <c r="Y42" s="357">
        <f>+ﾃ.ばいじん!$R$33</f>
        <v>0</v>
      </c>
      <c r="Z42" s="358">
        <f>+ﾄ.混合廃棄物その他!$R$33</f>
        <v>0</v>
      </c>
      <c r="AA42" s="359">
        <f>SUM(G42:Z42)</f>
        <v>0</v>
      </c>
    </row>
    <row r="43" spans="2:27" ht="24" customHeight="1" x14ac:dyDescent="0.15">
      <c r="B43" s="165"/>
      <c r="C43" s="121" t="s">
        <v>248</v>
      </c>
      <c r="D43" s="688" t="s">
        <v>391</v>
      </c>
      <c r="E43" s="688"/>
      <c r="F43" s="689"/>
      <c r="G43" s="363">
        <f>+ｱ.燃え殻!$AL$27</f>
        <v>0</v>
      </c>
      <c r="H43" s="363">
        <f>+ｲ.汚泥!$AL$27</f>
        <v>343.8</v>
      </c>
      <c r="I43" s="363">
        <f>+ｳ.廃油!$AL$27</f>
        <v>0</v>
      </c>
      <c r="J43" s="363">
        <f>+ｴ.廃酸!$AL$27</f>
        <v>0</v>
      </c>
      <c r="K43" s="363">
        <f>+ｵ.廃ｱﾙｶﾘ!$AL$27</f>
        <v>0</v>
      </c>
      <c r="L43" s="363">
        <f>+ｶ.廃ﾌﾟﾗ類!$AL$27</f>
        <v>50.8</v>
      </c>
      <c r="M43" s="363">
        <f>+ｷ.紙くず!$AL$27</f>
        <v>39.299999999999997</v>
      </c>
      <c r="N43" s="363">
        <f>+ｸ.木くず!$AL$27</f>
        <v>302</v>
      </c>
      <c r="O43" s="363">
        <f>+ｹ.繊維くず!$AL$27</f>
        <v>0</v>
      </c>
      <c r="P43" s="363">
        <f>+ｺ.動植物性残さ!$AL$27</f>
        <v>0</v>
      </c>
      <c r="Q43" s="363">
        <f>+ｻ.動物系固形不要物!$AL$27</f>
        <v>0</v>
      </c>
      <c r="R43" s="363">
        <f>+ｼ.ｺﾞﾑくず!$AL$27</f>
        <v>0</v>
      </c>
      <c r="S43" s="363">
        <f>+ｽ.金属くず!$AL$27</f>
        <v>9</v>
      </c>
      <c r="T43" s="363">
        <f>+ｾ.ｶﾞﾗｽ･ｺﾝｸﾘ･陶磁器くず!$AL$27</f>
        <v>12.4</v>
      </c>
      <c r="U43" s="363">
        <f>+ｿ.鉱さい!$AL$27</f>
        <v>0</v>
      </c>
      <c r="V43" s="363">
        <f>+ﾀ.がれき類!$AL$27</f>
        <v>3048.2</v>
      </c>
      <c r="W43" s="363">
        <f>+ﾁ.動物のふん尿!$AL$27</f>
        <v>0</v>
      </c>
      <c r="X43" s="363">
        <f>+ﾂ.動物の死体!$AL$27</f>
        <v>0</v>
      </c>
      <c r="Y43" s="363">
        <f>+ﾃ.ばいじん!$AL$27</f>
        <v>0</v>
      </c>
      <c r="Z43" s="364">
        <f>+ﾄ.混合廃棄物その他!$AL$27</f>
        <v>162.80000000000001</v>
      </c>
      <c r="AA43" s="365">
        <f t="shared" si="4"/>
        <v>3968.3</v>
      </c>
    </row>
    <row r="44" spans="2:27" ht="24" customHeight="1" x14ac:dyDescent="0.15">
      <c r="B44" s="165"/>
      <c r="C44" s="172"/>
      <c r="D44" s="170" t="s">
        <v>259</v>
      </c>
      <c r="E44" s="665" t="s">
        <v>392</v>
      </c>
      <c r="F44" s="666"/>
      <c r="G44" s="366">
        <f>+ｱ.燃え殻!$AL$30</f>
        <v>0</v>
      </c>
      <c r="H44" s="366">
        <f>+ｲ.汚泥!$AL$30</f>
        <v>0</v>
      </c>
      <c r="I44" s="366">
        <f>+ｳ.廃油!$AL$30</f>
        <v>0</v>
      </c>
      <c r="J44" s="366">
        <f>+ｴ.廃酸!$AL$30</f>
        <v>0</v>
      </c>
      <c r="K44" s="366">
        <f>+ｵ.廃ｱﾙｶﾘ!$AL$30</f>
        <v>0</v>
      </c>
      <c r="L44" s="366">
        <f>+ｶ.廃ﾌﾟﾗ類!$AL$30</f>
        <v>50.8</v>
      </c>
      <c r="M44" s="366">
        <f>+ｷ.紙くず!$AL$30</f>
        <v>39.299999999999997</v>
      </c>
      <c r="N44" s="366">
        <f>+ｸ.木くず!$AL$30</f>
        <v>221.1</v>
      </c>
      <c r="O44" s="366">
        <f>+ｹ.繊維くず!$AL$30</f>
        <v>0</v>
      </c>
      <c r="P44" s="366">
        <f>+ｺ.動植物性残さ!$AL$30</f>
        <v>0</v>
      </c>
      <c r="Q44" s="366">
        <f>+ｻ.動物系固形不要物!$AL$30</f>
        <v>0</v>
      </c>
      <c r="R44" s="366">
        <f>+ｼ.ｺﾞﾑくず!$AL$30</f>
        <v>0</v>
      </c>
      <c r="S44" s="366">
        <f>+ｽ.金属くず!$AL$30</f>
        <v>9</v>
      </c>
      <c r="T44" s="366">
        <f>+ｾ.ｶﾞﾗｽ･ｺﾝｸﾘ･陶磁器くず!$AL$30</f>
        <v>2.2000000000000002</v>
      </c>
      <c r="U44" s="366">
        <f>+ｿ.鉱さい!$AL$30</f>
        <v>0</v>
      </c>
      <c r="V44" s="366">
        <f>+ﾀ.がれき類!$AL$30</f>
        <v>2673.3</v>
      </c>
      <c r="W44" s="366">
        <f>+ﾁ.動物のふん尿!$AL$30</f>
        <v>0</v>
      </c>
      <c r="X44" s="366">
        <f>+ﾂ.動物の死体!$AL$30</f>
        <v>0</v>
      </c>
      <c r="Y44" s="366">
        <f>+ﾃ.ばいじん!$AL$30</f>
        <v>0</v>
      </c>
      <c r="Z44" s="367">
        <f>+ﾄ.混合廃棄物その他!$AL$30</f>
        <v>162.5</v>
      </c>
      <c r="AA44" s="368">
        <f t="shared" si="4"/>
        <v>3158.2000000000003</v>
      </c>
    </row>
    <row r="45" spans="2:27" ht="24" customHeight="1" x14ac:dyDescent="0.15">
      <c r="B45" s="165"/>
      <c r="C45" s="172"/>
      <c r="D45" s="381" t="s">
        <v>239</v>
      </c>
      <c r="E45" s="679" t="s">
        <v>393</v>
      </c>
      <c r="F45" s="680"/>
      <c r="G45" s="369">
        <f>+ｱ.燃え殻!$AS$24</f>
        <v>0</v>
      </c>
      <c r="H45" s="369">
        <f>+ｲ.汚泥!$AS$24</f>
        <v>343.8</v>
      </c>
      <c r="I45" s="369">
        <f>+ｳ.廃油!$AS$24</f>
        <v>0</v>
      </c>
      <c r="J45" s="369">
        <f>+ｴ.廃酸!$AS$24</f>
        <v>0</v>
      </c>
      <c r="K45" s="369">
        <f>+ｵ.廃ｱﾙｶﾘ!$AS$24</f>
        <v>0</v>
      </c>
      <c r="L45" s="369">
        <f>+ｶ.廃ﾌﾟﾗ類!$AS$24</f>
        <v>50.8</v>
      </c>
      <c r="M45" s="369">
        <f>+ｷ.紙くず!$AS$24</f>
        <v>39.299999999999997</v>
      </c>
      <c r="N45" s="369">
        <f>+ｸ.木くず!$AS$24</f>
        <v>302</v>
      </c>
      <c r="O45" s="369">
        <f>+ｹ.繊維くず!$AS$24</f>
        <v>0</v>
      </c>
      <c r="P45" s="369">
        <f>+ｺ.動植物性残さ!$AS$24</f>
        <v>0</v>
      </c>
      <c r="Q45" s="369">
        <f>+ｻ.動物系固形不要物!$AS$24</f>
        <v>0</v>
      </c>
      <c r="R45" s="369">
        <f>+ｼ.ｺﾞﾑくず!$AS$24</f>
        <v>0</v>
      </c>
      <c r="S45" s="369">
        <f>+ｽ.金属くず!$AS$24</f>
        <v>9</v>
      </c>
      <c r="T45" s="369">
        <f>+ｾ.ｶﾞﾗｽ･ｺﾝｸﾘ･陶磁器くず!$AS$24</f>
        <v>12.4</v>
      </c>
      <c r="U45" s="369">
        <f>+ｿ.鉱さい!$AS$24</f>
        <v>0</v>
      </c>
      <c r="V45" s="369">
        <f>+ﾀ.がれき類!$AS$24</f>
        <v>3048.2</v>
      </c>
      <c r="W45" s="369">
        <f>+ﾁ.動物のふん尿!$AS$24</f>
        <v>0</v>
      </c>
      <c r="X45" s="369">
        <f>+ﾂ.動物の死体!$AS$24</f>
        <v>0</v>
      </c>
      <c r="Y45" s="369">
        <f>+ﾃ.ばいじん!$AS$24</f>
        <v>0</v>
      </c>
      <c r="Z45" s="370">
        <f>+ﾄ.混合廃棄物その他!$AS$24</f>
        <v>162.80000000000001</v>
      </c>
      <c r="AA45" s="371">
        <f t="shared" si="4"/>
        <v>3968.3</v>
      </c>
    </row>
    <row r="46" spans="2:27" ht="24" customHeight="1" x14ac:dyDescent="0.15">
      <c r="B46" s="165"/>
      <c r="C46" s="172"/>
      <c r="D46" s="377" t="s">
        <v>250</v>
      </c>
      <c r="E46" s="663" t="s">
        <v>394</v>
      </c>
      <c r="F46" s="664"/>
      <c r="G46" s="354">
        <f>+ｱ.燃え殻!$AS$27</f>
        <v>0</v>
      </c>
      <c r="H46" s="354">
        <f>+ｲ.汚泥!$AS$27</f>
        <v>0</v>
      </c>
      <c r="I46" s="354">
        <f>+ｳ.廃油!$AS$27</f>
        <v>0</v>
      </c>
      <c r="J46" s="354">
        <f>+ｴ.廃酸!$AS$27</f>
        <v>0</v>
      </c>
      <c r="K46" s="354">
        <f>+ｵ.廃ｱﾙｶﾘ!$AS$27</f>
        <v>0</v>
      </c>
      <c r="L46" s="354">
        <f>+ｶ.廃ﾌﾟﾗ類!$AS$27</f>
        <v>0</v>
      </c>
      <c r="M46" s="354">
        <f>+ｷ.紙くず!$AS$27</f>
        <v>0</v>
      </c>
      <c r="N46" s="354">
        <f>+ｸ.木くず!$AS$27</f>
        <v>0</v>
      </c>
      <c r="O46" s="354">
        <f>+ｹ.繊維くず!$AS$27</f>
        <v>0</v>
      </c>
      <c r="P46" s="354">
        <f>+ｺ.動植物性残さ!$AS$27</f>
        <v>0</v>
      </c>
      <c r="Q46" s="354">
        <f>+ｻ.動物系固形不要物!$AS$27</f>
        <v>0</v>
      </c>
      <c r="R46" s="354">
        <f>+ｼ.ｺﾞﾑくず!$AS$27</f>
        <v>0</v>
      </c>
      <c r="S46" s="354">
        <f>+ｽ.金属くず!$AS$27</f>
        <v>0</v>
      </c>
      <c r="T46" s="354">
        <f>+ｾ.ｶﾞﾗｽ･ｺﾝｸﾘ･陶磁器くず!$AS$27</f>
        <v>0</v>
      </c>
      <c r="U46" s="354">
        <f>+ｿ.鉱さい!$AS$27</f>
        <v>0</v>
      </c>
      <c r="V46" s="354">
        <f>+ﾀ.がれき類!$AS$27</f>
        <v>0</v>
      </c>
      <c r="W46" s="354">
        <f>+ﾁ.動物のふん尿!$AS$27</f>
        <v>0</v>
      </c>
      <c r="X46" s="354">
        <f>+ﾂ.動物の死体!$AS$27</f>
        <v>0</v>
      </c>
      <c r="Y46" s="354">
        <f>+ﾃ.ばいじん!$AS$27</f>
        <v>0</v>
      </c>
      <c r="Z46" s="355">
        <f>+ﾄ.混合廃棄物その他!$AS$27</f>
        <v>0</v>
      </c>
      <c r="AA46" s="356">
        <f t="shared" si="4"/>
        <v>0</v>
      </c>
    </row>
    <row r="47" spans="2:27" ht="26.65" customHeight="1" thickBot="1" x14ac:dyDescent="0.2">
      <c r="B47" s="166"/>
      <c r="C47" s="173"/>
      <c r="D47" s="171" t="s">
        <v>261</v>
      </c>
      <c r="E47" s="681" t="s">
        <v>395</v>
      </c>
      <c r="F47" s="682"/>
      <c r="G47" s="372">
        <f>+ｱ.燃え殻!$AS$31</f>
        <v>0</v>
      </c>
      <c r="H47" s="372">
        <f>+ｲ.汚泥!$AS$31</f>
        <v>0</v>
      </c>
      <c r="I47" s="372">
        <f>+ｳ.廃油!$AS$31</f>
        <v>0</v>
      </c>
      <c r="J47" s="372">
        <f>+ｴ.廃酸!$AS$31</f>
        <v>0</v>
      </c>
      <c r="K47" s="372">
        <f>+ｵ.廃ｱﾙｶﾘ!$AS$31</f>
        <v>0</v>
      </c>
      <c r="L47" s="372">
        <f>+ｶ.廃ﾌﾟﾗ類!$AS$31</f>
        <v>0</v>
      </c>
      <c r="M47" s="372">
        <f>+ｷ.紙くず!$AS$31</f>
        <v>0</v>
      </c>
      <c r="N47" s="372">
        <f>+ｸ.木くず!$AS$31</f>
        <v>0</v>
      </c>
      <c r="O47" s="372">
        <f>+ｹ.繊維くず!$AS$31</f>
        <v>0</v>
      </c>
      <c r="P47" s="372">
        <f>+ｺ.動植物性残さ!$AS$31</f>
        <v>0</v>
      </c>
      <c r="Q47" s="372">
        <f>+ｻ.動物系固形不要物!$AS$31</f>
        <v>0</v>
      </c>
      <c r="R47" s="372">
        <f>+ｼ.ｺﾞﾑくず!$AS$31</f>
        <v>0</v>
      </c>
      <c r="S47" s="372">
        <f>+ｽ.金属くず!$AS$31</f>
        <v>0</v>
      </c>
      <c r="T47" s="372">
        <f>+ｾ.ｶﾞﾗｽ･ｺﾝｸﾘ･陶磁器くず!$AS$31</f>
        <v>0</v>
      </c>
      <c r="U47" s="372">
        <f>+ｿ.鉱さい!$AS$31</f>
        <v>0</v>
      </c>
      <c r="V47" s="372">
        <f>+ﾀ.がれき類!$AS$31</f>
        <v>0</v>
      </c>
      <c r="W47" s="372">
        <f>+ﾁ.動物のふん尿!$AS$31</f>
        <v>0</v>
      </c>
      <c r="X47" s="372">
        <f>+ﾂ.動物の死体!$AS$31</f>
        <v>0</v>
      </c>
      <c r="Y47" s="372">
        <f>+ﾃ.ばいじん!$AS$31</f>
        <v>0</v>
      </c>
      <c r="Z47" s="373">
        <f>+ﾄ.混合廃棄物その他!$AS$31</f>
        <v>0</v>
      </c>
      <c r="AA47" s="374">
        <f t="shared" si="4"/>
        <v>0</v>
      </c>
    </row>
    <row r="48" spans="2:27" ht="19.899999999999999" customHeight="1" x14ac:dyDescent="0.15">
      <c r="G48" s="9" t="s">
        <v>396</v>
      </c>
    </row>
    <row r="50" spans="6:27" s="402" customFormat="1" x14ac:dyDescent="0.15">
      <c r="G50" s="402">
        <f>IF(ｱ.燃え殻!$P$16="エラー！：⑥残さ物量があるのに、④自ら中間処理した量がゼロになっています",1,0)</f>
        <v>0</v>
      </c>
      <c r="H50" s="402">
        <f>IF(ｲ.汚泥!$P$16="エラー！：⑥残さ物量があるのに、④自ら中間処理した量がゼロになっています",1,0)</f>
        <v>0</v>
      </c>
      <c r="I50" s="402">
        <f>IF(ｳ.廃油!$P$16="エラー！：⑥残さ物量があるのに、④自ら中間処理した量がゼロになっています",1,0)</f>
        <v>0</v>
      </c>
      <c r="J50" s="402">
        <f>IF(ｴ.廃酸!$P$16="エラー！：⑥残さ物量があるのに、④自ら中間処理した量がゼロになっています",1,0)</f>
        <v>0</v>
      </c>
      <c r="K50" s="402">
        <f>IF(ｵ.廃ｱﾙｶﾘ!$P$16="エラー！：⑥残さ物量があるのに、④自ら中間処理した量がゼロになっています",1,0)</f>
        <v>0</v>
      </c>
      <c r="L50" s="402">
        <f>IF(ｶ.廃ﾌﾟﾗ類!$P$16="エラー！：⑥残さ物量があるのに、④自ら中間処理した量がゼロになっています",1,0)</f>
        <v>0</v>
      </c>
      <c r="M50" s="402">
        <f>IF(ｷ.紙くず!$P$16="エラー！：⑥残さ物量があるのに、④自ら中間処理した量がゼロになっています",1,0)</f>
        <v>0</v>
      </c>
      <c r="N50" s="402">
        <f>IF(ｸ.木くず!$P$16="エラー！：⑥残さ物量があるのに、④自ら中間処理した量がゼロになっています",1,0)</f>
        <v>0</v>
      </c>
      <c r="O50" s="402">
        <f>IF(ｹ.繊維くず!$P$16="エラー！：⑥残さ物量があるのに、④自ら中間処理した量がゼロになっています",1,0)</f>
        <v>0</v>
      </c>
      <c r="P50" s="402">
        <f>IF(ｺ.動植物性残さ!$P$16="エラー！：⑥残さ物量があるのに、④自ら中間処理した量がゼロになっています",1,0)</f>
        <v>0</v>
      </c>
      <c r="Q50" s="402">
        <f>IF(ｻ.動物系固形不要物!$P$16="エラー！：⑥残さ物量があるのに、④自ら中間処理した量がゼロになっています",1,0)</f>
        <v>0</v>
      </c>
      <c r="R50" s="402">
        <f>IF(ｼ.ｺﾞﾑくず!$P$16="エラー！：⑥残さ物量があるのに、④自ら中間処理した量がゼロになっています",1,0)</f>
        <v>0</v>
      </c>
      <c r="S50" s="402">
        <f>IF(ｽ.金属くず!$P$16="エラー！：⑥残さ物量があるのに、④自ら中間処理した量がゼロになっています",1,0)</f>
        <v>0</v>
      </c>
      <c r="T50" s="402">
        <f>IF(ｾ.ｶﾞﾗｽ･ｺﾝｸﾘ･陶磁器くず!$P$16="エラー！：⑥残さ物量があるのに、④自ら中間処理した量がゼロになっています",1,0)</f>
        <v>0</v>
      </c>
      <c r="U50" s="402">
        <f>IF(ｿ.鉱さい!$P$16="エラー！：⑥残さ物量があるのに、④自ら中間処理した量がゼロになっています",1,0)</f>
        <v>0</v>
      </c>
      <c r="V50" s="402">
        <f>IF(ﾀ.がれき類!$P$16="エラー！：⑥残さ物量があるのに、④自ら中間処理した量がゼロになっています",1,0)</f>
        <v>0</v>
      </c>
      <c r="W50" s="402">
        <f>IF(ﾁ.動物のふん尿!$P$16="エラー！：⑥残さ物量があるのに、④自ら中間処理した量がゼロになっています",1,0)</f>
        <v>0</v>
      </c>
      <c r="X50" s="402">
        <f>IF(ﾂ.動物の死体!$P$16="エラー！：⑥残さ物量があるのに、④自ら中間処理した量がゼロになっています",1,0)</f>
        <v>0</v>
      </c>
      <c r="Y50" s="402">
        <f>IF(ﾃ.ばいじん!$P$16="エラー！：⑥残さ物量があるのに、④自ら中間処理した量がゼロになっています",1,0)</f>
        <v>0</v>
      </c>
      <c r="Z50" s="402">
        <f>IF(ﾄ.混合廃棄物その他!$P$16="エラー！：⑥残さ物量があるのに、④自ら中間処理した量がゼロになっています",1,0)</f>
        <v>0</v>
      </c>
    </row>
    <row r="51" spans="6:27" s="402" customFormat="1" x14ac:dyDescent="0.15">
      <c r="G51" s="402">
        <f>IF(ｱ.燃え殻!$P$22="エラー !：④の内数である⑤の量が④を超えています",1,0)</f>
        <v>0</v>
      </c>
      <c r="H51" s="402">
        <f>IF(ｲ.汚泥!$P$22="エラー !：④の内数である⑤の量が④を超えています",1,0)</f>
        <v>0</v>
      </c>
      <c r="I51" s="402">
        <f>IF(ｳ.廃油!$P$22="エラー !：④の内数である⑤の量が④を超えています",1,0)</f>
        <v>0</v>
      </c>
      <c r="J51" s="402">
        <f>IF(ｴ.廃酸!$P$22="エラー !：④の内数である⑤の量が④を超えています",1,0)</f>
        <v>0</v>
      </c>
      <c r="K51" s="402">
        <f>IF(ｵ.廃ｱﾙｶﾘ!$P$22="エラー !：④の内数である⑤の量が④を超えています",1,0)</f>
        <v>0</v>
      </c>
      <c r="L51" s="402">
        <f>IF(ｶ.廃ﾌﾟﾗ類!$P$22="エラー !：④の内数である⑤の量が④を超えています",1,0)</f>
        <v>0</v>
      </c>
      <c r="M51" s="402">
        <f>IF(ｷ.紙くず!$P$22="エラー !：④の内数である⑤の量が④を超えています",1,0)</f>
        <v>0</v>
      </c>
      <c r="N51" s="402">
        <f>IF(ｸ.木くず!$P$22="エラー !：④の内数である⑤の量が④を超えています",1,0)</f>
        <v>0</v>
      </c>
      <c r="O51" s="402">
        <f>IF(ｹ.繊維くず!$P$22="エラー !：④の内数である⑤の量が④を超えています",1,0)</f>
        <v>0</v>
      </c>
      <c r="P51" s="402">
        <f>IF(ｺ.動植物性残さ!$P$22="エラー !：④の内数である⑤の量が④を超えています",1,0)</f>
        <v>0</v>
      </c>
      <c r="Q51" s="402">
        <f>IF(ｻ.動物系固形不要物!$P$22="エラー !：④の内数である⑤の量が④を超えています",1,0)</f>
        <v>0</v>
      </c>
      <c r="R51" s="402">
        <f>IF(ｼ.ｺﾞﾑくず!$P$22="エラー !：④の内数である⑤の量が④を超えています",1,0)</f>
        <v>0</v>
      </c>
      <c r="S51" s="402">
        <f>IF(ｽ.金属くず!$P$22="エラー !：④の内数である⑤の量が④を超えています",1,0)</f>
        <v>0</v>
      </c>
      <c r="T51" s="402">
        <f>IF(ｾ.ｶﾞﾗｽ･ｺﾝｸﾘ･陶磁器くず!$P$22="エラー !：④の内数である⑤の量が④を超えています",1,0)</f>
        <v>0</v>
      </c>
      <c r="U51" s="402">
        <f>IF(ｿ.鉱さい!$P$22="エラー !：④の内数である⑤の量が④を超えています",1,0)</f>
        <v>0</v>
      </c>
      <c r="V51" s="402">
        <f>IF(ﾀ.がれき類!$P$22="エラー !：④の内数である⑤の量が④を超えています",1,0)</f>
        <v>0</v>
      </c>
      <c r="W51" s="402">
        <f>IF(ﾁ.動物のふん尿!$P$22="エラー !：④の内数である⑤の量が④を超えています",1,0)</f>
        <v>0</v>
      </c>
      <c r="X51" s="402">
        <f>IF(ﾂ.動物の死体!$P$22="エラー !：④の内数である⑤の量が④を超えています",1,0)</f>
        <v>0</v>
      </c>
      <c r="Y51" s="402">
        <f>IF(ﾃ.ばいじん!$P$22="エラー !：④の内数である⑤の量が④を超えています",1,0)</f>
        <v>0</v>
      </c>
      <c r="Z51" s="402">
        <f>IF(ﾄ.混合廃棄物その他!$P$22="エラー !：④の内数である⑤の量が④を超えています",1,0)</f>
        <v>0</v>
      </c>
    </row>
    <row r="52" spans="6:27" s="402" customFormat="1" x14ac:dyDescent="0.15">
      <c r="G52" s="402">
        <f>IF(ｱ.燃え殻!$AL$31="エラー !：⑩の内数である⑪の量が⑩を超えています",1,0)</f>
        <v>0</v>
      </c>
      <c r="H52" s="402">
        <f>IF(ｲ.汚泥!$AL$31="エラー !：⑩の内数である⑪の量が⑩を超えています",1,0)</f>
        <v>0</v>
      </c>
      <c r="I52" s="402">
        <f>IF(ｳ.廃油!$AL$31="エラー !：⑩の内数である⑪の量が⑩を超えています",1,0)</f>
        <v>0</v>
      </c>
      <c r="J52" s="402">
        <f>IF(ｴ.廃酸!$AL$31="エラー !：⑩の内数である⑪の量が⑩を超えています",1,0)</f>
        <v>0</v>
      </c>
      <c r="K52" s="402">
        <f>IF(ｵ.廃ｱﾙｶﾘ!$AL$31="エラー !：⑩の内数である⑪の量が⑩を超えています",1,0)</f>
        <v>0</v>
      </c>
      <c r="L52" s="402">
        <f>IF(ｶ.廃ﾌﾟﾗ類!$AL$31="エラー !：⑩の内数である⑪の量が⑩を超えています",1,0)</f>
        <v>0</v>
      </c>
      <c r="M52" s="402">
        <f>IF(ｷ.紙くず!$AL$31="エラー !：⑩の内数である⑪の量が⑩を超えています",1,0)</f>
        <v>0</v>
      </c>
      <c r="N52" s="402">
        <f>IF(ｸ.木くず!$AL$31="エラー !：⑩の内数である⑪の量が⑩を超えています",1,0)</f>
        <v>0</v>
      </c>
      <c r="O52" s="402">
        <f>IF(ｹ.繊維くず!$AL$31="エラー !：⑩の内数である⑪の量が⑩を超えています",1,0)</f>
        <v>0</v>
      </c>
      <c r="P52" s="402">
        <f>IF(ｺ.動植物性残さ!$AL$31="エラー !：⑩の内数である⑪の量が⑩を超えています",1,0)</f>
        <v>0</v>
      </c>
      <c r="Q52" s="402">
        <f>IF(ｻ.動物系固形不要物!$AL$31="エラー !：⑩の内数である⑪の量が⑩を超えています",1,0)</f>
        <v>0</v>
      </c>
      <c r="R52" s="402">
        <f>IF(ｼ.ｺﾞﾑくず!$AL$31="エラー !：⑩の内数である⑪の量が⑩を超えています",1,0)</f>
        <v>0</v>
      </c>
      <c r="S52" s="402">
        <f>IF(ｽ.金属くず!$AL$31="エラー !：⑩の内数である⑪の量が⑩を超えています",1,0)</f>
        <v>0</v>
      </c>
      <c r="T52" s="402">
        <f>IF(ｾ.ｶﾞﾗｽ･ｺﾝｸﾘ･陶磁器くず!$AL$31="エラー !：⑩の内数である⑪の量が⑩を超えています",1,0)</f>
        <v>0</v>
      </c>
      <c r="U52" s="402">
        <f>IF(ｿ.鉱さい!$AL$31="エラー !：⑩の内数である⑪の量が⑩を超えています",1,0)</f>
        <v>0</v>
      </c>
      <c r="V52" s="402">
        <f>IF(ﾀ.がれき類!$AL$31="エラー !：⑩の内数である⑪の量が⑩を超えています",1,0)</f>
        <v>0</v>
      </c>
      <c r="W52" s="402">
        <f>IF(ﾁ.動物のふん尿!$AL$31="エラー !：⑩の内数である⑪の量が⑩を超えています",1,0)</f>
        <v>0</v>
      </c>
      <c r="X52" s="402">
        <f>IF(ﾂ.動物の死体!$AL$31="エラー !：⑩の内数である⑪の量が⑩を超えています",1,0)</f>
        <v>0</v>
      </c>
      <c r="Y52" s="402">
        <f>IF(ﾃ.ばいじん!$AL$31="エラー !：⑩の内数である⑪の量が⑩を超えています",1,0)</f>
        <v>0</v>
      </c>
      <c r="Z52" s="402">
        <f>IF(ﾄ.混合廃棄物その他!$AL$31="エラー !：⑩の内数である⑪の量が⑩を超えています",1,0)</f>
        <v>0</v>
      </c>
    </row>
    <row r="53" spans="6:27" s="402" customFormat="1" x14ac:dyDescent="0.15">
      <c r="G53" s="402">
        <f>IF(ｱ.燃え殻!$AS$28="エラー !：⑩の内数である（⑫+⑬＋⑭）の量が⑩を超えています",1,0)</f>
        <v>0</v>
      </c>
      <c r="H53" s="402">
        <f>IF(ｲ.汚泥!$AS$28="エラー !：⑩の内数である（⑫+⑬＋⑭）の量が⑩を超えています",1,0)</f>
        <v>0</v>
      </c>
      <c r="I53" s="402">
        <f>IF(ｳ.廃油!$AS$28="エラー !：⑩の内数である（⑫+⑬＋⑭）の量が⑩を超えています",1,0)</f>
        <v>0</v>
      </c>
      <c r="J53" s="402">
        <f>IF(ｴ.廃酸!$AS$28="エラー !：⑩の内数である（⑫+⑬＋⑭）の量が⑩を超えています",1,0)</f>
        <v>0</v>
      </c>
      <c r="K53" s="402">
        <f>IF(ｵ.廃ｱﾙｶﾘ!$AS$28="エラー !：⑩の内数である（⑫+⑬＋⑭）の量が⑩を超えています",1,0)</f>
        <v>0</v>
      </c>
      <c r="L53" s="402">
        <f>IF(ｶ.廃ﾌﾟﾗ類!$AS$28="エラー !：⑩の内数である（⑫+⑬＋⑭）の量が⑩を超えています",1,0)</f>
        <v>0</v>
      </c>
      <c r="M53" s="402">
        <f>IF(ｷ.紙くず!$AS$28="エラー !：⑩の内数である（⑫+⑬＋⑭）の量が⑩を超えています",1,0)</f>
        <v>0</v>
      </c>
      <c r="N53" s="402">
        <f>IF(ｸ.木くず!$AS$28="エラー !：⑩の内数である（⑫+⑬＋⑭）の量が⑩を超えています",1,0)</f>
        <v>0</v>
      </c>
      <c r="O53" s="402">
        <f>IF(ｹ.繊維くず!$AS$28="エラー !：⑩の内数である（⑫+⑬＋⑭）の量が⑩を超えています",1,0)</f>
        <v>0</v>
      </c>
      <c r="P53" s="402">
        <f>IF(ｺ.動植物性残さ!$AS$28="エラー !：⑩の内数である（⑫+⑬＋⑭）の量が⑩を超えています",1,0)</f>
        <v>0</v>
      </c>
      <c r="Q53" s="402">
        <f>IF(ｻ.動物系固形不要物!$AS$28="エラー !：⑩の内数である（⑫+⑬＋⑭）の量が⑩を超えています",1,0)</f>
        <v>0</v>
      </c>
      <c r="R53" s="402">
        <f>IF(ｼ.ｺﾞﾑくず!$AS$28="エラー !：⑩の内数である（⑫+⑬＋⑭）の量が⑩を超えています",1,0)</f>
        <v>0</v>
      </c>
      <c r="S53" s="402">
        <f>IF(ｽ.金属くず!$AS$28="エラー !：⑩の内数である（⑫+⑬＋⑭）の量が⑩を超えています",1,0)</f>
        <v>0</v>
      </c>
      <c r="T53" s="402">
        <f>IF(ｾ.ｶﾞﾗｽ･ｺﾝｸﾘ･陶磁器くず!$AS$28="エラー !：⑩の内数である（⑫+⑬＋⑭）の量が⑩を超えています",1,0)</f>
        <v>0</v>
      </c>
      <c r="U53" s="402">
        <f>IF(ｿ.鉱さい!$AS$28="エラー !：⑩の内数である（⑫+⑬＋⑭）の量が⑩を超えています",1,0)</f>
        <v>0</v>
      </c>
      <c r="V53" s="402">
        <f>IF(ﾀ.がれき類!$AS$28="エラー !：⑩の内数である（⑫+⑬＋⑭）の量が⑩を超えています",1,0)</f>
        <v>0</v>
      </c>
      <c r="W53" s="402">
        <f>IF(ﾁ.動物のふん尿!$AS$28="エラー !：⑩の内数である（⑫+⑬＋⑭）の量が⑩を超えています",1,0)</f>
        <v>0</v>
      </c>
      <c r="X53" s="402">
        <f>IF(ﾂ.動物の死体!$AS$28="エラー !：⑩の内数である（⑫+⑬＋⑭）の量が⑩を超えています",1,0)</f>
        <v>0</v>
      </c>
      <c r="Y53" s="402">
        <f>IF(ﾃ.ばいじん!$AS$28="エラー !：⑩の内数である（⑫+⑬＋⑭）の量が⑩を超えています",1,0)</f>
        <v>0</v>
      </c>
      <c r="Z53" s="402">
        <f>IF(ﾄ.混合廃棄物その他!$AS$28="エラー !：⑩の内数である（⑫+⑬＋⑭）の量が⑩を超えています",1,0)</f>
        <v>0</v>
      </c>
    </row>
    <row r="54" spans="6:27" s="402" customFormat="1" x14ac:dyDescent="0.15">
      <c r="G54" s="402">
        <f>IF(ｱ.燃え殻!$AS$32="エラー !：⑩の内数である（⑫+⑬＋⑭）の量が⑩を超えています",1,0)</f>
        <v>0</v>
      </c>
      <c r="H54" s="402">
        <f>IF(ｲ.汚泥!$AS$32="エラー !：⑩の内数である（⑫+⑬＋⑭）の量が⑩を超えています",1,0)</f>
        <v>0</v>
      </c>
      <c r="I54" s="402">
        <f>IF(ｳ.廃油!$AS$32="エラー !：⑩の内数である（⑫+⑬＋⑭）の量が⑩を超えています",1,0)</f>
        <v>0</v>
      </c>
      <c r="J54" s="402">
        <f>IF(ｴ.廃酸!$AS$32="エラー !：⑩の内数である（⑫+⑬＋⑭）の量が⑩を超えています",1,0)</f>
        <v>0</v>
      </c>
      <c r="K54" s="402">
        <f>IF(ｵ.廃ｱﾙｶﾘ!$AS$32="エラー !：⑩の内数である（⑫+⑬＋⑭）の量が⑩を超えています",1,0)</f>
        <v>0</v>
      </c>
      <c r="L54" s="402">
        <f>IF(ｶ.廃ﾌﾟﾗ類!$AS$32="エラー !：⑩の内数である（⑫+⑬＋⑭）の量が⑩を超えています",1,0)</f>
        <v>0</v>
      </c>
      <c r="M54" s="402">
        <f>IF(ｷ.紙くず!$AS$32="エラー !：⑩の内数である（⑫+⑬＋⑭）の量が⑩を超えています",1,0)</f>
        <v>0</v>
      </c>
      <c r="N54" s="402">
        <f>IF(ｸ.木くず!$AS$32="エラー !：⑩の内数である（⑫+⑬＋⑭）の量が⑩を超えています",1,0)</f>
        <v>0</v>
      </c>
      <c r="O54" s="402">
        <f>IF(ｹ.繊維くず!$AS$32="エラー !：⑩の内数である（⑫+⑬＋⑭）の量が⑩を超えています",1,0)</f>
        <v>0</v>
      </c>
      <c r="P54" s="402">
        <f>IF(ｺ.動植物性残さ!$AS$32="エラー !：⑩の内数である（⑫+⑬＋⑭）の量が⑩を超えています",1,0)</f>
        <v>0</v>
      </c>
      <c r="Q54" s="402">
        <f>IF(ｻ.動物系固形不要物!$AS$32="エラー !：⑩の内数である（⑫+⑬＋⑭）の量が⑩を超えています",1,0)</f>
        <v>0</v>
      </c>
      <c r="R54" s="402">
        <f>IF(ｼ.ｺﾞﾑくず!$AS$32="エラー !：⑩の内数である（⑫+⑬＋⑭）の量が⑩を超えています",1,0)</f>
        <v>0</v>
      </c>
      <c r="S54" s="402">
        <f>IF(ｽ.金属くず!$AS$32="エラー !：⑩の内数である（⑫+⑬＋⑭）の量が⑩を超えています",1,0)</f>
        <v>0</v>
      </c>
      <c r="T54" s="402">
        <f>IF(ｾ.ｶﾞﾗｽ･ｺﾝｸﾘ･陶磁器くず!$AS$32="エラー !：⑩の内数である（⑫+⑬＋⑭）の量が⑩を超えています",1,0)</f>
        <v>0</v>
      </c>
      <c r="U54" s="402">
        <f>IF(ｿ.鉱さい!$AS$32="エラー !：⑩の内数である（⑫+⑬＋⑭）の量が⑩を超えています",1,0)</f>
        <v>0</v>
      </c>
      <c r="V54" s="402">
        <f>IF(ﾀ.がれき類!$AS$32="エラー !：⑩の内数である（⑫+⑬＋⑭）の量が⑩を超えています",1,0)</f>
        <v>0</v>
      </c>
      <c r="W54" s="402">
        <f>IF(ﾁ.動物のふん尿!$AS$32="エラー !：⑩の内数である（⑫+⑬＋⑭）の量が⑩を超えています",1,0)</f>
        <v>0</v>
      </c>
      <c r="X54" s="402">
        <f>IF(ﾂ.動物の死体!$AS$32="エラー !：⑩の内数である（⑫+⑬＋⑭）の量が⑩を超えています",1,0)</f>
        <v>0</v>
      </c>
      <c r="Y54" s="402">
        <f>IF(ﾃ.ばいじん!$AS$32="エラー !：⑩の内数である（⑫+⑬＋⑭）の量が⑩を超えています",1,0)</f>
        <v>0</v>
      </c>
      <c r="Z54" s="402">
        <f>IF(ﾄ.混合廃棄物その他!$AS$32="エラー !：⑩の内数である（⑫+⑬＋⑭）の量が⑩を超えています",1,0)</f>
        <v>0</v>
      </c>
    </row>
    <row r="55" spans="6:27" s="402" customFormat="1" x14ac:dyDescent="0.15">
      <c r="G55" s="402">
        <f>IF(G9="0",+G19+G20,+G9+G19+G20)</f>
        <v>0</v>
      </c>
      <c r="H55" s="402">
        <f t="shared" ref="H55:Z55" si="10">IF(H9="0",+H19+H20,+H9+H19+H20)</f>
        <v>649.6</v>
      </c>
      <c r="I55" s="402">
        <f t="shared" si="10"/>
        <v>0</v>
      </c>
      <c r="J55" s="402">
        <f t="shared" si="10"/>
        <v>0</v>
      </c>
      <c r="K55" s="402">
        <f t="shared" si="10"/>
        <v>0</v>
      </c>
      <c r="L55" s="402">
        <f t="shared" si="10"/>
        <v>128.19999999999999</v>
      </c>
      <c r="M55" s="402">
        <f t="shared" si="10"/>
        <v>116.6</v>
      </c>
      <c r="N55" s="402">
        <f t="shared" si="10"/>
        <v>514.29999999999995</v>
      </c>
      <c r="O55" s="402">
        <f t="shared" si="10"/>
        <v>0</v>
      </c>
      <c r="P55" s="402">
        <f t="shared" si="10"/>
        <v>0</v>
      </c>
      <c r="Q55" s="402">
        <f t="shared" si="10"/>
        <v>0</v>
      </c>
      <c r="R55" s="402">
        <f t="shared" si="10"/>
        <v>0</v>
      </c>
      <c r="S55" s="402">
        <f t="shared" si="10"/>
        <v>19</v>
      </c>
      <c r="T55" s="402">
        <f t="shared" si="10"/>
        <v>131.80000000000001</v>
      </c>
      <c r="U55" s="402">
        <f t="shared" si="10"/>
        <v>0</v>
      </c>
      <c r="V55" s="402">
        <f t="shared" si="10"/>
        <v>3274.4</v>
      </c>
      <c r="W55" s="402">
        <f t="shared" si="10"/>
        <v>0</v>
      </c>
      <c r="X55" s="402">
        <f t="shared" si="10"/>
        <v>0</v>
      </c>
      <c r="Y55" s="402">
        <f t="shared" si="10"/>
        <v>0</v>
      </c>
      <c r="Z55" s="402">
        <f t="shared" si="10"/>
        <v>544</v>
      </c>
      <c r="AA55" s="403">
        <f>+AA9+AA19+AA20</f>
        <v>5377.9000000000005</v>
      </c>
    </row>
    <row r="56" spans="6:27" s="402" customFormat="1" ht="13.5" x14ac:dyDescent="0.15">
      <c r="F56" s="404"/>
    </row>
    <row r="57" spans="6:27" s="402" customFormat="1" ht="13.5" x14ac:dyDescent="0.15">
      <c r="F57" s="404"/>
    </row>
    <row r="58" spans="6:27" s="402" customFormat="1" ht="13.5" x14ac:dyDescent="0.15">
      <c r="F58" s="404"/>
    </row>
    <row r="59" spans="6:27" s="402" customFormat="1" ht="13.5" x14ac:dyDescent="0.15">
      <c r="F59" s="404"/>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5" style="22" hidden="1" customWidth="1"/>
    <col min="2" max="2" width="3.5" style="22" customWidth="1"/>
    <col min="3" max="3" width="3.5" style="21" customWidth="1"/>
    <col min="4" max="4" width="2.5" style="21" customWidth="1"/>
    <col min="5" max="5" width="9.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397</v>
      </c>
    </row>
    <row r="2" spans="1:16" ht="16.149999999999999" customHeight="1" x14ac:dyDescent="0.15">
      <c r="C2" s="74"/>
    </row>
    <row r="3" spans="1:16" ht="13.9" customHeight="1" thickBot="1" x14ac:dyDescent="0.2">
      <c r="O3" s="98" t="s">
        <v>25</v>
      </c>
    </row>
    <row r="4" spans="1:16" ht="13.5" x14ac:dyDescent="0.15">
      <c r="A4" s="21">
        <v>14</v>
      </c>
      <c r="M4" s="425" t="s">
        <v>26</v>
      </c>
      <c r="N4" s="96" t="s">
        <v>27</v>
      </c>
      <c r="O4" s="97" t="s">
        <v>28</v>
      </c>
    </row>
    <row r="5" spans="1:16" ht="20.100000000000001" customHeight="1" thickBot="1" x14ac:dyDescent="0.2">
      <c r="A5" s="22" t="e">
        <f>+#REF!</f>
        <v>#REF!</v>
      </c>
      <c r="C5" s="21" t="s">
        <v>29</v>
      </c>
      <c r="M5" s="654"/>
      <c r="N5" s="229" t="str">
        <f>+表紙!N28</f>
        <v>○</v>
      </c>
      <c r="O5" s="230" t="str">
        <f>+表紙!O28</f>
        <v>　</v>
      </c>
    </row>
    <row r="6" spans="1:16" ht="13.5" x14ac:dyDescent="0.15">
      <c r="C6" s="460" t="s">
        <v>32</v>
      </c>
      <c r="D6" s="461"/>
      <c r="E6" s="461"/>
      <c r="F6" s="461"/>
      <c r="G6" s="461"/>
      <c r="H6" s="461"/>
      <c r="I6" s="461"/>
      <c r="J6" s="461"/>
      <c r="K6" s="461"/>
      <c r="L6" s="461"/>
      <c r="M6" s="461"/>
      <c r="N6" s="461"/>
      <c r="O6" s="461"/>
    </row>
    <row r="7" spans="1:16" ht="7.5" customHeight="1" x14ac:dyDescent="0.15">
      <c r="C7" s="75"/>
      <c r="D7" s="76"/>
      <c r="E7" s="76"/>
      <c r="F7" s="76"/>
      <c r="G7" s="76"/>
      <c r="H7" s="76"/>
      <c r="I7" s="76"/>
      <c r="J7" s="76"/>
      <c r="K7" s="76"/>
      <c r="L7" s="76"/>
      <c r="M7" s="76"/>
      <c r="N7" s="76"/>
      <c r="O7" s="77"/>
    </row>
    <row r="8" spans="1:16" ht="12" customHeight="1" x14ac:dyDescent="0.15">
      <c r="C8" s="467" t="s">
        <v>33</v>
      </c>
      <c r="D8" s="739"/>
      <c r="E8" s="739"/>
      <c r="F8" s="739"/>
      <c r="G8" s="739"/>
      <c r="H8" s="739"/>
      <c r="I8" s="739"/>
      <c r="J8" s="739"/>
      <c r="K8" s="739"/>
      <c r="L8" s="739"/>
      <c r="M8" s="739"/>
      <c r="N8" s="739"/>
      <c r="O8" s="740"/>
      <c r="P8" s="20"/>
    </row>
    <row r="9" spans="1:16" ht="12" customHeight="1" x14ac:dyDescent="0.15">
      <c r="C9" s="741"/>
      <c r="D9" s="742"/>
      <c r="E9" s="742"/>
      <c r="F9" s="742"/>
      <c r="G9" s="742"/>
      <c r="H9" s="742"/>
      <c r="I9" s="742"/>
      <c r="J9" s="742"/>
      <c r="K9" s="742"/>
      <c r="L9" s="742"/>
      <c r="M9" s="742"/>
      <c r="N9" s="742"/>
      <c r="O9" s="743"/>
    </row>
    <row r="10" spans="1:16" ht="10.15" customHeight="1" x14ac:dyDescent="0.15">
      <c r="C10" s="78"/>
      <c r="O10" s="79"/>
    </row>
    <row r="11" spans="1:16" ht="13.5" x14ac:dyDescent="0.15">
      <c r="C11" s="78"/>
      <c r="L11" s="744" t="str">
        <f>+表紙!L34</f>
        <v>令和６年 ６月  ２４日</v>
      </c>
      <c r="M11" s="745"/>
      <c r="N11" s="745"/>
      <c r="O11" s="746"/>
    </row>
    <row r="12" spans="1:16" ht="13.15" customHeight="1" x14ac:dyDescent="0.15">
      <c r="C12" s="78"/>
      <c r="O12" s="80"/>
    </row>
    <row r="13" spans="1:16" ht="13.5" x14ac:dyDescent="0.15">
      <c r="C13" s="747" t="str">
        <f>+表紙!C36</f>
        <v>横浜市長</v>
      </c>
      <c r="D13" s="748"/>
      <c r="E13" s="748"/>
      <c r="F13" s="748"/>
      <c r="G13" s="88" t="s">
        <v>36</v>
      </c>
      <c r="O13" s="79"/>
    </row>
    <row r="14" spans="1:16" ht="8.25" customHeight="1" x14ac:dyDescent="0.15">
      <c r="C14" s="78"/>
      <c r="O14" s="79"/>
    </row>
    <row r="15" spans="1:16" ht="13.15" customHeight="1" x14ac:dyDescent="0.15">
      <c r="A15" s="22">
        <v>3</v>
      </c>
      <c r="C15" s="78"/>
      <c r="H15" s="218" t="s">
        <v>398</v>
      </c>
      <c r="I15" s="218"/>
      <c r="O15" s="79"/>
    </row>
    <row r="16" spans="1:16" ht="26.25" customHeight="1" x14ac:dyDescent="0.15">
      <c r="C16" s="78"/>
      <c r="H16" s="23" t="s">
        <v>38</v>
      </c>
      <c r="I16" s="23"/>
      <c r="J16" s="736" t="str">
        <f>+表紙!J39</f>
        <v>東京都港区虎ノ門4丁目3-13
ヒューリック神谷町ビル5階</v>
      </c>
      <c r="K16" s="736"/>
      <c r="L16" s="737"/>
      <c r="M16" s="737"/>
      <c r="N16" s="737"/>
      <c r="O16" s="738"/>
    </row>
    <row r="17" spans="1:15" ht="26.25" customHeight="1" x14ac:dyDescent="0.15">
      <c r="C17" s="78"/>
      <c r="H17" s="23" t="s">
        <v>40</v>
      </c>
      <c r="I17" s="23"/>
      <c r="J17" s="736" t="str">
        <f>+表紙!J40</f>
        <v>日本国土開発株式会社　東京支店
執行役員支店長　依田　耕一</v>
      </c>
      <c r="K17" s="736"/>
      <c r="L17" s="737"/>
      <c r="M17" s="737"/>
      <c r="N17" s="737"/>
      <c r="O17" s="738"/>
    </row>
    <row r="18" spans="1:15" x14ac:dyDescent="0.15">
      <c r="C18" s="78"/>
      <c r="J18" s="21" t="s">
        <v>42</v>
      </c>
      <c r="O18" s="79"/>
    </row>
    <row r="19" spans="1:15" x14ac:dyDescent="0.15">
      <c r="C19" s="78"/>
      <c r="J19" s="24" t="s">
        <v>43</v>
      </c>
      <c r="K19" s="24"/>
      <c r="L19" s="701" t="str">
        <f>IF(+表紙!L42="","",+表紙!L42)</f>
        <v>050-1735-9486</v>
      </c>
      <c r="M19" s="701"/>
      <c r="N19" s="701"/>
      <c r="O19" s="702"/>
    </row>
    <row r="20" spans="1:15" x14ac:dyDescent="0.15">
      <c r="C20" s="78"/>
      <c r="J20" s="24"/>
      <c r="K20" s="24"/>
      <c r="O20" s="79"/>
    </row>
    <row r="21" spans="1:15" ht="6" customHeight="1" x14ac:dyDescent="0.15">
      <c r="C21" s="78"/>
      <c r="O21" s="79"/>
    </row>
    <row r="22" spans="1:15" ht="30" customHeight="1" x14ac:dyDescent="0.15">
      <c r="A22" s="22">
        <v>4</v>
      </c>
      <c r="C22" s="709" t="s">
        <v>399</v>
      </c>
      <c r="D22" s="710"/>
      <c r="E22" s="710"/>
      <c r="F22" s="710"/>
      <c r="G22" s="710"/>
      <c r="H22" s="710"/>
      <c r="I22" s="710"/>
      <c r="J22" s="710"/>
      <c r="K22" s="710"/>
      <c r="L22" s="710"/>
      <c r="M22" s="710"/>
      <c r="N22" s="710"/>
      <c r="O22" s="711"/>
    </row>
    <row r="23" spans="1:15" x14ac:dyDescent="0.15">
      <c r="C23" s="81"/>
      <c r="D23" s="25"/>
      <c r="E23" s="25"/>
      <c r="F23" s="25"/>
      <c r="G23" s="25"/>
      <c r="H23" s="25"/>
      <c r="I23" s="25"/>
      <c r="J23" s="25"/>
      <c r="K23" s="25"/>
      <c r="L23" s="25"/>
      <c r="M23" s="25"/>
      <c r="N23" s="25"/>
      <c r="O23" s="82"/>
    </row>
    <row r="24" spans="1:15" ht="18" customHeight="1" x14ac:dyDescent="0.15">
      <c r="C24" s="430" t="s">
        <v>46</v>
      </c>
      <c r="D24" s="431"/>
      <c r="E24" s="432"/>
      <c r="F24" s="718" t="str">
        <f>+表紙!F47</f>
        <v>日本国土開発株式会社　東京支店</v>
      </c>
      <c r="G24" s="719"/>
      <c r="H24" s="720"/>
      <c r="I24" s="720"/>
      <c r="J24" s="720"/>
      <c r="K24" s="720"/>
      <c r="L24" s="720"/>
      <c r="M24" s="427" t="s">
        <v>400</v>
      </c>
      <c r="N24" s="723"/>
      <c r="O24" s="724"/>
    </row>
    <row r="25" spans="1:15" ht="18" customHeight="1" x14ac:dyDescent="0.15">
      <c r="C25" s="433"/>
      <c r="D25" s="434"/>
      <c r="E25" s="435"/>
      <c r="F25" s="721"/>
      <c r="G25" s="722"/>
      <c r="H25" s="722"/>
      <c r="I25" s="722"/>
      <c r="J25" s="722"/>
      <c r="K25" s="722"/>
      <c r="L25" s="722"/>
      <c r="M25" s="725">
        <f>表紙!M48</f>
        <v>2238</v>
      </c>
      <c r="N25" s="726"/>
      <c r="O25" s="727"/>
    </row>
    <row r="26" spans="1:15" ht="18" customHeight="1" x14ac:dyDescent="0.15">
      <c r="C26" s="430" t="s">
        <v>49</v>
      </c>
      <c r="D26" s="462"/>
      <c r="E26" s="463"/>
      <c r="F26" s="712" t="str">
        <f>+表紙!F49</f>
        <v>東京都港区虎ノ門4丁目3-13
ヒューリック神谷町ビル5階</v>
      </c>
      <c r="G26" s="713"/>
      <c r="H26" s="713"/>
      <c r="I26" s="713"/>
      <c r="J26" s="713"/>
      <c r="K26" s="713"/>
      <c r="L26" s="125" t="s">
        <v>51</v>
      </c>
      <c r="M26" s="219"/>
      <c r="N26" s="716" t="str">
        <f>IF(+表紙!N49="","",+表紙!N49)</f>
        <v>050-1735-9486</v>
      </c>
      <c r="O26" s="717"/>
    </row>
    <row r="27" spans="1:15" ht="18" customHeight="1" x14ac:dyDescent="0.15">
      <c r="C27" s="464"/>
      <c r="D27" s="465"/>
      <c r="E27" s="466"/>
      <c r="F27" s="714"/>
      <c r="G27" s="715"/>
      <c r="H27" s="715"/>
      <c r="I27" s="715"/>
      <c r="J27" s="715"/>
      <c r="K27" s="715"/>
      <c r="L27" s="414"/>
      <c r="M27" s="216"/>
      <c r="N27" s="217"/>
      <c r="O27" s="124"/>
    </row>
    <row r="28" spans="1:15" ht="26.25" customHeight="1" x14ac:dyDescent="0.15">
      <c r="C28" s="176" t="s">
        <v>52</v>
      </c>
      <c r="D28" s="177"/>
      <c r="E28" s="177"/>
      <c r="F28" s="30"/>
      <c r="G28" s="30"/>
      <c r="H28" s="30"/>
      <c r="I28" s="30"/>
      <c r="J28" s="30"/>
      <c r="K28" s="30"/>
      <c r="L28" s="295"/>
      <c r="M28" s="285"/>
      <c r="N28" s="296"/>
      <c r="O28" s="286"/>
    </row>
    <row r="29" spans="1:15" ht="24" customHeight="1" x14ac:dyDescent="0.15">
      <c r="C29" s="287"/>
      <c r="D29" s="297" t="s">
        <v>53</v>
      </c>
      <c r="E29" s="298" t="s">
        <v>54</v>
      </c>
      <c r="F29" s="728" t="str">
        <f>+表紙!F52</f>
        <v>Ｄ－建設業</v>
      </c>
      <c r="G29" s="729"/>
      <c r="H29" s="729"/>
      <c r="I29" s="729"/>
      <c r="J29" s="30" t="s">
        <v>56</v>
      </c>
      <c r="K29" s="30"/>
      <c r="L29" s="730" t="str">
        <f>+表紙!L52</f>
        <v>総合建設業</v>
      </c>
      <c r="M29" s="730"/>
      <c r="N29" s="731"/>
      <c r="O29" s="732"/>
    </row>
    <row r="30" spans="1:15" ht="22.5" customHeight="1" x14ac:dyDescent="0.15">
      <c r="C30" s="288"/>
      <c r="D30" s="299" t="s">
        <v>58</v>
      </c>
      <c r="E30" s="300" t="s">
        <v>59</v>
      </c>
      <c r="F30" s="728" t="s">
        <v>60</v>
      </c>
      <c r="G30" s="518"/>
      <c r="H30" s="733"/>
      <c r="I30" s="728" t="s">
        <v>61</v>
      </c>
      <c r="J30" s="520"/>
      <c r="K30" s="521"/>
      <c r="L30" s="734">
        <f>+表紙!L53</f>
        <v>0</v>
      </c>
      <c r="M30" s="735"/>
      <c r="N30" s="301" t="s">
        <v>62</v>
      </c>
      <c r="O30" s="302"/>
    </row>
    <row r="31" spans="1:15" ht="22.5" customHeight="1" x14ac:dyDescent="0.15">
      <c r="C31" s="288"/>
      <c r="D31" s="287"/>
      <c r="E31" s="303"/>
      <c r="F31" s="728" t="s">
        <v>63</v>
      </c>
      <c r="G31" s="518"/>
      <c r="H31" s="733"/>
      <c r="I31" s="729" t="s">
        <v>64</v>
      </c>
      <c r="J31" s="520"/>
      <c r="K31" s="520"/>
      <c r="L31" s="734">
        <f>+表紙!L54</f>
        <v>49270</v>
      </c>
      <c r="M31" s="735"/>
      <c r="N31" s="301" t="s">
        <v>62</v>
      </c>
      <c r="O31" s="302"/>
    </row>
    <row r="32" spans="1:15" ht="22.5" customHeight="1" x14ac:dyDescent="0.15">
      <c r="C32" s="288"/>
      <c r="D32" s="525" t="s">
        <v>65</v>
      </c>
      <c r="E32" s="526"/>
      <c r="F32" s="728" t="s">
        <v>66</v>
      </c>
      <c r="G32" s="518"/>
      <c r="H32" s="733"/>
      <c r="I32" s="729" t="s">
        <v>67</v>
      </c>
      <c r="J32" s="520"/>
      <c r="K32" s="520"/>
      <c r="L32" s="734">
        <f>+表紙!L55</f>
        <v>0</v>
      </c>
      <c r="M32" s="735"/>
      <c r="N32" s="301" t="s">
        <v>68</v>
      </c>
      <c r="O32" s="302"/>
    </row>
    <row r="33" spans="3:15" ht="22.5" customHeight="1" x14ac:dyDescent="0.15">
      <c r="C33" s="288"/>
      <c r="D33" s="525"/>
      <c r="E33" s="526"/>
      <c r="F33" s="728" t="s">
        <v>69</v>
      </c>
      <c r="G33" s="518"/>
      <c r="H33" s="733"/>
      <c r="I33" s="729" t="s">
        <v>70</v>
      </c>
      <c r="J33" s="520"/>
      <c r="K33" s="520"/>
      <c r="L33" s="734">
        <f>+表紙!L56</f>
        <v>0</v>
      </c>
      <c r="M33" s="735"/>
      <c r="N33" s="301" t="s">
        <v>62</v>
      </c>
      <c r="O33" s="302"/>
    </row>
    <row r="34" spans="3:15" ht="26.25" customHeight="1" x14ac:dyDescent="0.15">
      <c r="C34" s="288"/>
      <c r="D34" s="287"/>
      <c r="E34" s="303"/>
      <c r="F34" s="220" t="s">
        <v>71</v>
      </c>
      <c r="G34" s="304"/>
      <c r="H34" s="304"/>
      <c r="I34" s="304"/>
      <c r="J34" s="35"/>
      <c r="K34" s="35"/>
      <c r="L34" s="305"/>
      <c r="M34" s="305"/>
      <c r="N34" s="306"/>
      <c r="O34" s="307"/>
    </row>
    <row r="35" spans="3:15" ht="24" customHeight="1" x14ac:dyDescent="0.15">
      <c r="C35" s="288"/>
      <c r="D35" s="308"/>
      <c r="E35" s="309"/>
      <c r="F35" s="749">
        <f>+表紙!F58</f>
        <v>0</v>
      </c>
      <c r="G35" s="750"/>
      <c r="H35" s="750"/>
      <c r="I35" s="750"/>
      <c r="J35" s="750"/>
      <c r="K35" s="750"/>
      <c r="L35" s="750"/>
      <c r="M35" s="750"/>
      <c r="N35" s="750"/>
      <c r="O35" s="751"/>
    </row>
    <row r="36" spans="3:15" ht="23.25" customHeight="1" x14ac:dyDescent="0.15">
      <c r="C36" s="293"/>
      <c r="D36" s="310" t="s">
        <v>72</v>
      </c>
      <c r="E36" s="311" t="s">
        <v>73</v>
      </c>
      <c r="F36" s="752" t="str">
        <f>+表紙!F59</f>
        <v>212名（エリア内）</v>
      </c>
      <c r="G36" s="731"/>
      <c r="H36" s="731"/>
      <c r="I36" s="731"/>
      <c r="J36" s="731"/>
      <c r="K36" s="731"/>
      <c r="L36" s="731"/>
      <c r="M36" s="731"/>
      <c r="N36" s="731"/>
      <c r="O36" s="732"/>
    </row>
    <row r="37" spans="3:15" ht="23.25" customHeight="1" x14ac:dyDescent="0.15">
      <c r="C37" s="703" t="s">
        <v>75</v>
      </c>
      <c r="D37" s="704"/>
      <c r="E37" s="705"/>
      <c r="F37" s="706" t="str">
        <f>+表紙!F60</f>
        <v>令和 ５ 年 ４ 月 １ 日 ～ 令和 ６ 年 ３ 月 31 日（ １ 年間）</v>
      </c>
      <c r="G37" s="707"/>
      <c r="H37" s="707"/>
      <c r="I37" s="707"/>
      <c r="J37" s="707"/>
      <c r="K37" s="707"/>
      <c r="L37" s="707"/>
      <c r="M37" s="707"/>
      <c r="N37" s="707"/>
      <c r="O37" s="708"/>
    </row>
    <row r="38" spans="3:15" ht="30" customHeight="1" x14ac:dyDescent="0.15">
      <c r="C38" s="176" t="s">
        <v>77</v>
      </c>
      <c r="D38" s="175"/>
      <c r="E38" s="177"/>
      <c r="F38" s="27"/>
      <c r="G38" s="27"/>
      <c r="H38" s="28"/>
      <c r="I38" s="28"/>
      <c r="J38" s="29"/>
      <c r="K38" s="29"/>
      <c r="L38" s="30"/>
      <c r="M38" s="30"/>
      <c r="N38" s="30"/>
      <c r="O38" s="31"/>
    </row>
    <row r="39" spans="3:15" ht="24.75" customHeight="1" x14ac:dyDescent="0.15">
      <c r="C39" s="692"/>
      <c r="D39" s="422" t="s">
        <v>78</v>
      </c>
      <c r="E39" s="423"/>
      <c r="F39" s="423"/>
      <c r="G39" s="424"/>
      <c r="H39" s="422" t="s">
        <v>79</v>
      </c>
      <c r="I39" s="424"/>
      <c r="J39" s="422" t="s">
        <v>80</v>
      </c>
      <c r="K39" s="423"/>
      <c r="L39" s="424"/>
      <c r="M39" s="422" t="s">
        <v>81</v>
      </c>
      <c r="N39" s="423"/>
      <c r="O39" s="424"/>
    </row>
    <row r="40" spans="3:15" ht="24.75" customHeight="1" x14ac:dyDescent="0.15">
      <c r="C40" s="693"/>
      <c r="D40" s="486" t="s">
        <v>82</v>
      </c>
      <c r="E40" s="487"/>
      <c r="F40" s="487"/>
      <c r="G40" s="488"/>
      <c r="H40" s="241">
        <f>+表紙!H63</f>
        <v>1409.6000000000001</v>
      </c>
      <c r="I40" s="236" t="s">
        <v>83</v>
      </c>
      <c r="J40" s="498" t="s">
        <v>84</v>
      </c>
      <c r="K40" s="499"/>
      <c r="L40" s="500"/>
      <c r="M40" s="696">
        <f>+表紙!M63</f>
        <v>1409.6000000000001</v>
      </c>
      <c r="N40" s="697">
        <f>+表紙!N63</f>
        <v>0</v>
      </c>
      <c r="O40" s="298" t="s">
        <v>83</v>
      </c>
    </row>
    <row r="41" spans="3:15" ht="24.75" customHeight="1" x14ac:dyDescent="0.15">
      <c r="C41" s="693"/>
      <c r="D41" s="486" t="s">
        <v>85</v>
      </c>
      <c r="E41" s="487"/>
      <c r="F41" s="487"/>
      <c r="G41" s="488"/>
      <c r="H41" s="241" t="str">
        <f>+表紙!H64</f>
        <v>0</v>
      </c>
      <c r="I41" s="236" t="s">
        <v>83</v>
      </c>
      <c r="J41" s="498" t="s">
        <v>86</v>
      </c>
      <c r="K41" s="499"/>
      <c r="L41" s="500"/>
      <c r="M41" s="696">
        <f>+表紙!M64</f>
        <v>1025.7</v>
      </c>
      <c r="N41" s="697">
        <f>+表紙!N64</f>
        <v>0</v>
      </c>
      <c r="O41" s="31" t="s">
        <v>83</v>
      </c>
    </row>
    <row r="42" spans="3:15" ht="24.75" customHeight="1" x14ac:dyDescent="0.15">
      <c r="C42" s="693"/>
      <c r="D42" s="486" t="s">
        <v>87</v>
      </c>
      <c r="E42" s="487"/>
      <c r="F42" s="487"/>
      <c r="G42" s="488"/>
      <c r="H42" s="241" t="str">
        <f>+表紙!H65</f>
        <v>0</v>
      </c>
      <c r="I42" s="236" t="s">
        <v>83</v>
      </c>
      <c r="J42" s="698" t="s">
        <v>88</v>
      </c>
      <c r="K42" s="699"/>
      <c r="L42" s="700"/>
      <c r="M42" s="696">
        <f>+表紙!M65</f>
        <v>1409.6000000000001</v>
      </c>
      <c r="N42" s="697">
        <f>+表紙!N65</f>
        <v>0</v>
      </c>
      <c r="O42" s="179" t="s">
        <v>83</v>
      </c>
    </row>
    <row r="43" spans="3:15" ht="24.75" customHeight="1" x14ac:dyDescent="0.15">
      <c r="C43" s="174"/>
      <c r="D43" s="486" t="s">
        <v>89</v>
      </c>
      <c r="E43" s="487"/>
      <c r="F43" s="487"/>
      <c r="G43" s="488"/>
      <c r="H43" s="241" t="str">
        <f>+表紙!H66</f>
        <v>0</v>
      </c>
      <c r="I43" s="236" t="s">
        <v>83</v>
      </c>
      <c r="J43" s="698" t="s">
        <v>90</v>
      </c>
      <c r="K43" s="699"/>
      <c r="L43" s="700"/>
      <c r="M43" s="696" t="str">
        <f>+表紙!M66</f>
        <v>0</v>
      </c>
      <c r="N43" s="697">
        <f>+表紙!N66</f>
        <v>0</v>
      </c>
      <c r="O43" s="179" t="s">
        <v>83</v>
      </c>
    </row>
    <row r="44" spans="3:15" ht="24.75" customHeight="1" x14ac:dyDescent="0.15">
      <c r="C44" s="235"/>
      <c r="D44" s="486" t="s">
        <v>91</v>
      </c>
      <c r="E44" s="487"/>
      <c r="F44" s="487"/>
      <c r="G44" s="488"/>
      <c r="H44" s="241" t="str">
        <f>+表紙!H67</f>
        <v>0</v>
      </c>
      <c r="I44" s="236" t="s">
        <v>83</v>
      </c>
      <c r="J44" s="698" t="s">
        <v>92</v>
      </c>
      <c r="K44" s="699"/>
      <c r="L44" s="700"/>
      <c r="M44" s="696" t="str">
        <f>+表紙!M67</f>
        <v>0</v>
      </c>
      <c r="N44" s="697">
        <f>+表紙!N67</f>
        <v>0</v>
      </c>
      <c r="O44" s="179" t="s">
        <v>83</v>
      </c>
    </row>
    <row r="45" spans="3:15" ht="31.9" customHeight="1" x14ac:dyDescent="0.15">
      <c r="C45" s="694" t="s">
        <v>93</v>
      </c>
      <c r="D45" s="502"/>
      <c r="E45" s="503"/>
      <c r="F45" s="27"/>
      <c r="G45" s="27"/>
      <c r="H45" s="28"/>
      <c r="I45" s="28"/>
      <c r="J45" s="29"/>
      <c r="K45" s="29"/>
      <c r="L45" s="30"/>
      <c r="M45" s="30"/>
      <c r="N45" s="30"/>
      <c r="O45" s="31"/>
    </row>
    <row r="46" spans="3:15" ht="3.6" customHeight="1" x14ac:dyDescent="0.15">
      <c r="C46" s="225"/>
      <c r="D46" s="415"/>
      <c r="E46" s="415"/>
      <c r="F46" s="226"/>
      <c r="G46" s="226"/>
      <c r="H46" s="227"/>
      <c r="I46" s="227"/>
      <c r="J46" s="228"/>
      <c r="K46" s="228"/>
      <c r="L46" s="178"/>
      <c r="M46" s="178"/>
      <c r="N46" s="178"/>
      <c r="O46" s="227"/>
    </row>
    <row r="47" spans="3:15" ht="15" customHeight="1" x14ac:dyDescent="0.15">
      <c r="C47" s="460" t="s">
        <v>94</v>
      </c>
      <c r="D47" s="695"/>
      <c r="E47" s="695"/>
      <c r="F47" s="695"/>
      <c r="G47" s="695"/>
      <c r="H47" s="695"/>
      <c r="I47" s="695"/>
      <c r="J47" s="695"/>
      <c r="K47" s="695"/>
      <c r="L47" s="695"/>
      <c r="M47" s="695"/>
      <c r="N47" s="695"/>
      <c r="O47" s="695"/>
    </row>
    <row r="48" spans="3:15" ht="13.5" x14ac:dyDescent="0.15">
      <c r="C48" s="220" t="s">
        <v>95</v>
      </c>
      <c r="D48" s="4"/>
      <c r="E48" s="4"/>
      <c r="F48" s="32"/>
      <c r="G48" s="32"/>
      <c r="H48" s="33"/>
      <c r="I48" s="33"/>
      <c r="J48" s="34"/>
      <c r="K48" s="34"/>
      <c r="L48" s="35"/>
      <c r="M48" s="35"/>
      <c r="N48" s="35"/>
      <c r="O48" s="221"/>
    </row>
    <row r="49" spans="1:15" ht="15" customHeight="1" x14ac:dyDescent="0.15">
      <c r="A49" s="22">
        <v>11</v>
      </c>
      <c r="C49" s="222"/>
      <c r="D49" s="223"/>
      <c r="E49" s="223"/>
      <c r="F49" s="223"/>
      <c r="G49" s="223"/>
      <c r="H49" s="223"/>
      <c r="I49" s="223"/>
      <c r="J49" s="223"/>
      <c r="K49" s="223"/>
      <c r="L49" s="223"/>
      <c r="M49" s="223"/>
      <c r="N49" s="223"/>
      <c r="O49" s="224"/>
    </row>
    <row r="50" spans="1:15" ht="15" customHeight="1" x14ac:dyDescent="0.15">
      <c r="C50" s="180">
        <v>1</v>
      </c>
      <c r="D50" s="484" t="s">
        <v>96</v>
      </c>
      <c r="E50" s="484"/>
      <c r="F50" s="484"/>
      <c r="G50" s="484"/>
      <c r="H50" s="484"/>
      <c r="I50" s="484"/>
      <c r="J50" s="484"/>
      <c r="K50" s="484"/>
      <c r="L50" s="484"/>
      <c r="M50" s="484"/>
      <c r="N50" s="484"/>
      <c r="O50" s="485"/>
    </row>
    <row r="51" spans="1:15" ht="15" customHeight="1" x14ac:dyDescent="0.15">
      <c r="C51" s="180">
        <v>2</v>
      </c>
      <c r="D51" s="484" t="s">
        <v>97</v>
      </c>
      <c r="E51" s="484"/>
      <c r="F51" s="484"/>
      <c r="G51" s="484"/>
      <c r="H51" s="484"/>
      <c r="I51" s="484"/>
      <c r="J51" s="484"/>
      <c r="K51" s="484"/>
      <c r="L51" s="484"/>
      <c r="M51" s="484"/>
      <c r="N51" s="484"/>
      <c r="O51" s="485"/>
    </row>
    <row r="52" spans="1:15" ht="15" customHeight="1" x14ac:dyDescent="0.15">
      <c r="C52" s="180"/>
      <c r="D52" s="484" t="s">
        <v>98</v>
      </c>
      <c r="E52" s="484"/>
      <c r="F52" s="484"/>
      <c r="G52" s="484"/>
      <c r="H52" s="484"/>
      <c r="I52" s="484"/>
      <c r="J52" s="484"/>
      <c r="K52" s="484"/>
      <c r="L52" s="484"/>
      <c r="M52" s="484"/>
      <c r="N52" s="484"/>
      <c r="O52" s="485"/>
    </row>
    <row r="53" spans="1:15" ht="39" customHeight="1" x14ac:dyDescent="0.15">
      <c r="C53" s="180"/>
      <c r="D53" s="484" t="s">
        <v>99</v>
      </c>
      <c r="E53" s="484"/>
      <c r="F53" s="484"/>
      <c r="G53" s="484"/>
      <c r="H53" s="484"/>
      <c r="I53" s="484"/>
      <c r="J53" s="484"/>
      <c r="K53" s="484"/>
      <c r="L53" s="484"/>
      <c r="M53" s="484"/>
      <c r="N53" s="484"/>
      <c r="O53" s="485"/>
    </row>
    <row r="54" spans="1:15" ht="28.15" customHeight="1" x14ac:dyDescent="0.15">
      <c r="A54" s="21"/>
      <c r="B54" s="21"/>
      <c r="C54" s="180">
        <v>3</v>
      </c>
      <c r="D54" s="484" t="s">
        <v>100</v>
      </c>
      <c r="E54" s="484"/>
      <c r="F54" s="484"/>
      <c r="G54" s="484"/>
      <c r="H54" s="484"/>
      <c r="I54" s="484"/>
      <c r="J54" s="484"/>
      <c r="K54" s="484"/>
      <c r="L54" s="484"/>
      <c r="M54" s="484"/>
      <c r="N54" s="484"/>
      <c r="O54" s="485"/>
    </row>
    <row r="55" spans="1:15" ht="28.15" customHeight="1" x14ac:dyDescent="0.15">
      <c r="A55" s="21"/>
      <c r="B55" s="21"/>
      <c r="C55" s="180">
        <v>4</v>
      </c>
      <c r="D55" s="484" t="s">
        <v>401</v>
      </c>
      <c r="E55" s="484"/>
      <c r="F55" s="484"/>
      <c r="G55" s="484"/>
      <c r="H55" s="484"/>
      <c r="I55" s="484"/>
      <c r="J55" s="484"/>
      <c r="K55" s="484"/>
      <c r="L55" s="484"/>
      <c r="M55" s="484"/>
      <c r="N55" s="484"/>
      <c r="O55" s="485"/>
    </row>
    <row r="56" spans="1:15" ht="15" customHeight="1" x14ac:dyDescent="0.15">
      <c r="A56" s="21"/>
      <c r="B56" s="21"/>
      <c r="C56" s="180"/>
      <c r="D56" s="181" t="s">
        <v>402</v>
      </c>
      <c r="E56" s="484" t="s">
        <v>103</v>
      </c>
      <c r="F56" s="484"/>
      <c r="G56" s="484"/>
      <c r="H56" s="484"/>
      <c r="I56" s="484"/>
      <c r="J56" s="484"/>
      <c r="K56" s="484"/>
      <c r="L56" s="484"/>
      <c r="M56" s="484"/>
      <c r="N56" s="484"/>
      <c r="O56" s="485"/>
    </row>
    <row r="57" spans="1:15" ht="15" customHeight="1" x14ac:dyDescent="0.15">
      <c r="A57" s="21"/>
      <c r="B57" s="21"/>
      <c r="C57" s="180"/>
      <c r="D57" s="181" t="s">
        <v>403</v>
      </c>
      <c r="E57" s="484" t="s">
        <v>404</v>
      </c>
      <c r="F57" s="484"/>
      <c r="G57" s="484"/>
      <c r="H57" s="484"/>
      <c r="I57" s="484"/>
      <c r="J57" s="484"/>
      <c r="K57" s="484"/>
      <c r="L57" s="484"/>
      <c r="M57" s="484"/>
      <c r="N57" s="484"/>
      <c r="O57" s="485"/>
    </row>
    <row r="58" spans="1:15" ht="15" customHeight="1" x14ac:dyDescent="0.15">
      <c r="A58" s="21"/>
      <c r="B58" s="21"/>
      <c r="C58" s="180"/>
      <c r="D58" s="181" t="s">
        <v>405</v>
      </c>
      <c r="E58" s="484" t="s">
        <v>406</v>
      </c>
      <c r="F58" s="484"/>
      <c r="G58" s="484"/>
      <c r="H58" s="484"/>
      <c r="I58" s="484"/>
      <c r="J58" s="484"/>
      <c r="K58" s="484"/>
      <c r="L58" s="484"/>
      <c r="M58" s="484"/>
      <c r="N58" s="484"/>
      <c r="O58" s="485"/>
    </row>
    <row r="59" spans="1:15" ht="15" customHeight="1" x14ac:dyDescent="0.15">
      <c r="A59" s="21"/>
      <c r="B59" s="21"/>
      <c r="C59" s="180"/>
      <c r="D59" s="181" t="s">
        <v>407</v>
      </c>
      <c r="E59" s="484" t="s">
        <v>408</v>
      </c>
      <c r="F59" s="484"/>
      <c r="G59" s="484"/>
      <c r="H59" s="484"/>
      <c r="I59" s="484"/>
      <c r="J59" s="484"/>
      <c r="K59" s="484"/>
      <c r="L59" s="484"/>
      <c r="M59" s="484"/>
      <c r="N59" s="484"/>
      <c r="O59" s="485"/>
    </row>
    <row r="60" spans="1:15" ht="15" customHeight="1" x14ac:dyDescent="0.15">
      <c r="A60" s="21"/>
      <c r="B60" s="21"/>
      <c r="C60" s="180"/>
      <c r="D60" s="181" t="s">
        <v>409</v>
      </c>
      <c r="E60" s="484" t="s">
        <v>410</v>
      </c>
      <c r="F60" s="484"/>
      <c r="G60" s="484"/>
      <c r="H60" s="484"/>
      <c r="I60" s="484"/>
      <c r="J60" s="484"/>
      <c r="K60" s="484"/>
      <c r="L60" s="484"/>
      <c r="M60" s="484"/>
      <c r="N60" s="484"/>
      <c r="O60" s="485"/>
    </row>
    <row r="61" spans="1:15" ht="15" customHeight="1" x14ac:dyDescent="0.15">
      <c r="A61" s="21"/>
      <c r="B61" s="21"/>
      <c r="C61" s="180"/>
      <c r="D61" s="181" t="s">
        <v>411</v>
      </c>
      <c r="E61" s="484" t="s">
        <v>116</v>
      </c>
      <c r="F61" s="484"/>
      <c r="G61" s="484"/>
      <c r="H61" s="484"/>
      <c r="I61" s="484"/>
      <c r="J61" s="484"/>
      <c r="K61" s="484"/>
      <c r="L61" s="484"/>
      <c r="M61" s="484"/>
      <c r="N61" s="484"/>
      <c r="O61" s="485"/>
    </row>
    <row r="62" spans="1:15" ht="15" customHeight="1" x14ac:dyDescent="0.15">
      <c r="A62" s="21"/>
      <c r="B62" s="21"/>
      <c r="C62" s="180"/>
      <c r="D62" s="181" t="s">
        <v>412</v>
      </c>
      <c r="E62" s="484" t="s">
        <v>413</v>
      </c>
      <c r="F62" s="484"/>
      <c r="G62" s="484"/>
      <c r="H62" s="484"/>
      <c r="I62" s="484"/>
      <c r="J62" s="484"/>
      <c r="K62" s="484"/>
      <c r="L62" s="484"/>
      <c r="M62" s="484"/>
      <c r="N62" s="484"/>
      <c r="O62" s="485"/>
    </row>
    <row r="63" spans="1:15" ht="15" customHeight="1" x14ac:dyDescent="0.15">
      <c r="A63" s="21"/>
      <c r="B63" s="21"/>
      <c r="C63" s="180"/>
      <c r="D63" s="181" t="s">
        <v>414</v>
      </c>
      <c r="E63" s="484" t="s">
        <v>415</v>
      </c>
      <c r="F63" s="484"/>
      <c r="G63" s="484"/>
      <c r="H63" s="484"/>
      <c r="I63" s="484"/>
      <c r="J63" s="484"/>
      <c r="K63" s="484"/>
      <c r="L63" s="484"/>
      <c r="M63" s="484"/>
      <c r="N63" s="484"/>
      <c r="O63" s="485"/>
    </row>
    <row r="64" spans="1:15" ht="15" customHeight="1" x14ac:dyDescent="0.15">
      <c r="A64" s="21"/>
      <c r="B64" s="21"/>
      <c r="C64" s="180"/>
      <c r="D64" s="181" t="s">
        <v>416</v>
      </c>
      <c r="E64" s="484" t="s">
        <v>417</v>
      </c>
      <c r="F64" s="484"/>
      <c r="G64" s="484"/>
      <c r="H64" s="484"/>
      <c r="I64" s="484"/>
      <c r="J64" s="484"/>
      <c r="K64" s="484"/>
      <c r="L64" s="484"/>
      <c r="M64" s="484"/>
      <c r="N64" s="484"/>
      <c r="O64" s="485"/>
    </row>
    <row r="65" spans="1:15" ht="15" customHeight="1" x14ac:dyDescent="0.15">
      <c r="A65" s="21"/>
      <c r="B65" s="21"/>
      <c r="C65" s="180"/>
      <c r="D65" s="181" t="s">
        <v>418</v>
      </c>
      <c r="E65" s="484" t="s">
        <v>125</v>
      </c>
      <c r="F65" s="484"/>
      <c r="G65" s="484"/>
      <c r="H65" s="484"/>
      <c r="I65" s="484"/>
      <c r="J65" s="484"/>
      <c r="K65" s="484"/>
      <c r="L65" s="484"/>
      <c r="M65" s="484"/>
      <c r="N65" s="484"/>
      <c r="O65" s="485"/>
    </row>
    <row r="66" spans="1:15" ht="28.15" customHeight="1" x14ac:dyDescent="0.15">
      <c r="A66" s="21"/>
      <c r="B66" s="21"/>
      <c r="C66" s="180"/>
      <c r="D66" s="181" t="s">
        <v>126</v>
      </c>
      <c r="E66" s="484" t="s">
        <v>127</v>
      </c>
      <c r="F66" s="484"/>
      <c r="G66" s="484"/>
      <c r="H66" s="484"/>
      <c r="I66" s="484"/>
      <c r="J66" s="484"/>
      <c r="K66" s="484"/>
      <c r="L66" s="484"/>
      <c r="M66" s="484"/>
      <c r="N66" s="484"/>
      <c r="O66" s="485"/>
    </row>
    <row r="67" spans="1:15" ht="15" customHeight="1" x14ac:dyDescent="0.15">
      <c r="A67" s="21"/>
      <c r="B67" s="21"/>
      <c r="C67" s="180"/>
      <c r="D67" s="181" t="s">
        <v>128</v>
      </c>
      <c r="E67" s="484" t="s">
        <v>129</v>
      </c>
      <c r="F67" s="484"/>
      <c r="G67" s="484"/>
      <c r="H67" s="484"/>
      <c r="I67" s="484"/>
      <c r="J67" s="484"/>
      <c r="K67" s="484"/>
      <c r="L67" s="484"/>
      <c r="M67" s="484"/>
      <c r="N67" s="484"/>
      <c r="O67" s="485"/>
    </row>
    <row r="68" spans="1:15" ht="28.15" customHeight="1" x14ac:dyDescent="0.15">
      <c r="A68" s="21"/>
      <c r="B68" s="21"/>
      <c r="C68" s="180"/>
      <c r="D68" s="181" t="s">
        <v>130</v>
      </c>
      <c r="E68" s="484" t="s">
        <v>131</v>
      </c>
      <c r="F68" s="484"/>
      <c r="G68" s="484"/>
      <c r="H68" s="484"/>
      <c r="I68" s="484"/>
      <c r="J68" s="484"/>
      <c r="K68" s="484"/>
      <c r="L68" s="484"/>
      <c r="M68" s="484"/>
      <c r="N68" s="484"/>
      <c r="O68" s="485"/>
    </row>
    <row r="69" spans="1:15" ht="28.15" customHeight="1" x14ac:dyDescent="0.15">
      <c r="A69" s="21"/>
      <c r="B69" s="21"/>
      <c r="C69" s="180"/>
      <c r="D69" s="181" t="s">
        <v>132</v>
      </c>
      <c r="E69" s="484" t="s">
        <v>133</v>
      </c>
      <c r="F69" s="484"/>
      <c r="G69" s="484"/>
      <c r="H69" s="484"/>
      <c r="I69" s="484"/>
      <c r="J69" s="484"/>
      <c r="K69" s="484"/>
      <c r="L69" s="484"/>
      <c r="M69" s="484"/>
      <c r="N69" s="484"/>
      <c r="O69" s="485"/>
    </row>
    <row r="70" spans="1:15" ht="28.15" customHeight="1" x14ac:dyDescent="0.15">
      <c r="A70" s="21"/>
      <c r="B70" s="21"/>
      <c r="C70" s="180">
        <v>5</v>
      </c>
      <c r="D70" s="484" t="s">
        <v>134</v>
      </c>
      <c r="E70" s="484"/>
      <c r="F70" s="484"/>
      <c r="G70" s="484"/>
      <c r="H70" s="484"/>
      <c r="I70" s="484"/>
      <c r="J70" s="484"/>
      <c r="K70" s="484"/>
      <c r="L70" s="484"/>
      <c r="M70" s="484"/>
      <c r="N70" s="484"/>
      <c r="O70" s="485"/>
    </row>
    <row r="71" spans="1:15" ht="15" customHeight="1" x14ac:dyDescent="0.15">
      <c r="A71" s="21"/>
      <c r="B71" s="21"/>
      <c r="C71" s="180">
        <v>6</v>
      </c>
      <c r="D71" s="484" t="s">
        <v>135</v>
      </c>
      <c r="E71" s="484"/>
      <c r="F71" s="484"/>
      <c r="G71" s="484"/>
      <c r="H71" s="484"/>
      <c r="I71" s="484"/>
      <c r="J71" s="484"/>
      <c r="K71" s="484"/>
      <c r="L71" s="484"/>
      <c r="M71" s="484"/>
      <c r="N71" s="484"/>
      <c r="O71" s="485"/>
    </row>
    <row r="72" spans="1:15" ht="15" customHeight="1" x14ac:dyDescent="0.15">
      <c r="A72" s="21"/>
      <c r="B72" s="21"/>
      <c r="C72" s="182"/>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5" customWidth="1"/>
    <col min="3" max="3" width="65.5" customWidth="1"/>
    <col min="4" max="4" width="1.5" customWidth="1"/>
  </cols>
  <sheetData>
    <row r="2" spans="2:4" x14ac:dyDescent="0.15">
      <c r="B2" t="s">
        <v>419</v>
      </c>
    </row>
    <row r="4" spans="2:4" ht="65.099999999999994" customHeight="1" x14ac:dyDescent="0.15">
      <c r="B4" s="753" t="s">
        <v>420</v>
      </c>
      <c r="C4" s="753"/>
    </row>
    <row r="5" spans="2:4" ht="14.25" thickBot="1" x14ac:dyDescent="0.2">
      <c r="B5" s="5"/>
    </row>
    <row r="6" spans="2:4" x14ac:dyDescent="0.15">
      <c r="B6" s="99" t="s">
        <v>421</v>
      </c>
      <c r="C6" s="6" t="s">
        <v>422</v>
      </c>
    </row>
    <row r="7" spans="2:4" ht="114.95" customHeight="1" x14ac:dyDescent="0.15">
      <c r="B7" s="100" t="s">
        <v>423</v>
      </c>
      <c r="C7" s="7" t="s">
        <v>424</v>
      </c>
    </row>
    <row r="8" spans="2:4" ht="125.1" customHeight="1" x14ac:dyDescent="0.15">
      <c r="B8" s="101" t="s">
        <v>425</v>
      </c>
      <c r="C8" s="7" t="s">
        <v>426</v>
      </c>
    </row>
    <row r="9" spans="2:4" ht="75" customHeight="1" x14ac:dyDescent="0.15">
      <c r="B9" s="102" t="s">
        <v>427</v>
      </c>
      <c r="C9" s="7" t="s">
        <v>428</v>
      </c>
    </row>
    <row r="10" spans="2:4" ht="65.099999999999994" customHeight="1" x14ac:dyDescent="0.15">
      <c r="B10" s="102" t="s">
        <v>429</v>
      </c>
      <c r="C10" s="7" t="s">
        <v>430</v>
      </c>
    </row>
    <row r="11" spans="2:4" ht="39.950000000000003" customHeight="1" x14ac:dyDescent="0.15">
      <c r="B11" s="102" t="s">
        <v>431</v>
      </c>
      <c r="C11" s="7" t="s">
        <v>432</v>
      </c>
    </row>
    <row r="12" spans="2:4" ht="30" customHeight="1" x14ac:dyDescent="0.15">
      <c r="B12" s="102" t="s">
        <v>433</v>
      </c>
      <c r="C12" s="7" t="s">
        <v>434</v>
      </c>
    </row>
    <row r="13" spans="2:4" ht="30" customHeight="1" thickBot="1" x14ac:dyDescent="0.2">
      <c r="B13" s="103" t="s">
        <v>435</v>
      </c>
      <c r="C13" s="8" t="s">
        <v>436</v>
      </c>
      <c r="D13" s="104"/>
    </row>
    <row r="14" spans="2:4" ht="60" customHeight="1" x14ac:dyDescent="0.15">
      <c r="B14" s="754" t="s">
        <v>437</v>
      </c>
      <c r="C14" s="754"/>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CFAC5763905E42BACA5D867E50A066" ma:contentTypeVersion="23" ma:contentTypeDescription="新しいドキュメントを作成します。" ma:contentTypeScope="" ma:versionID="8a05b19babd5a0461697107f030ff709">
  <xsd:schema xmlns:xsd="http://www.w3.org/2001/XMLSchema" xmlns:xs="http://www.w3.org/2001/XMLSchema" xmlns:p="http://schemas.microsoft.com/office/2006/metadata/properties" xmlns:ns2="74f3caa2-3dd0-4fb4-acdc-f9c7e7788c82" xmlns:ns3="7e559c0e-11b4-455a-8349-04fff548c85b" targetNamespace="http://schemas.microsoft.com/office/2006/metadata/properties" ma:root="true" ma:fieldsID="b2f2c9d7be3f3a579d914f34a8f9cd95" ns2:_="" ns3:_="">
    <xsd:import namespace="74f3caa2-3dd0-4fb4-acdc-f9c7e7788c82"/>
    <xsd:import namespace="7e559c0e-11b4-455a-8349-04fff548c8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_x8cea__x554f__xff11_" minOccurs="0"/>
                <xsd:element ref="ns2:_x8cea__x554f__xff12_" minOccurs="0"/>
                <xsd:element ref="ns2:_x8cea__x554f__xff18_" minOccurs="0"/>
                <xsd:element ref="ns2:_x8cea__x554f_10" minOccurs="0"/>
                <xsd:element ref="ns2:lcf76f155ced4ddcb4097134ff3c332f" minOccurs="0"/>
                <xsd:element ref="ns3:TaxCatchAll"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3caa2-3dd0-4fb4-acdc-f9c7e7788c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x8cea__x554f__xff11_" ma:index="21" nillable="true" ma:displayName="質問１" ma:format="Dropdown" ma:internalName="_x8cea__x554f__xff11_">
      <xsd:simpleType>
        <xsd:restriction base="dms:Text">
          <xsd:maxLength value="255"/>
        </xsd:restriction>
      </xsd:simpleType>
    </xsd:element>
    <xsd:element name="_x8cea__x554f__xff12_" ma:index="22" nillable="true" ma:displayName="質問２" ma:format="Dropdown" ma:internalName="_x8cea__x554f__xff12_">
      <xsd:simpleType>
        <xsd:restriction base="dms:Text">
          <xsd:maxLength value="255"/>
        </xsd:restriction>
      </xsd:simpleType>
    </xsd:element>
    <xsd:element name="_x8cea__x554f__xff18_" ma:index="23" nillable="true" ma:displayName="質問８" ma:format="Dropdown" ma:internalName="_x8cea__x554f__xff18_">
      <xsd:simpleType>
        <xsd:restriction base="dms:Text">
          <xsd:maxLength value="255"/>
        </xsd:restriction>
      </xsd:simpleType>
    </xsd:element>
    <xsd:element name="_x8cea__x554f_10" ma:index="24" nillable="true" ma:displayName="質問10" ma:format="Dropdown" ma:internalName="_x8cea__x554f_10">
      <xsd:simpleType>
        <xsd:restriction base="dms:Text">
          <xsd:maxLength value="255"/>
        </xsd:restriction>
      </xsd:simpleType>
    </xsd:element>
    <xsd:element name="lcf76f155ced4ddcb4097134ff3c332f" ma:index="26" nillable="true" ma:taxonomy="true" ma:internalName="lcf76f155ced4ddcb4097134ff3c332f" ma:taxonomyFieldName="MediaServiceImageTags" ma:displayName="画像タグ" ma:readOnly="false" ma:fieldId="{5cf76f15-5ced-4ddc-b409-7134ff3c332f}" ma:taxonomyMulti="true" ma:sspId="c2d19144-6766-449b-8148-f43d67db8a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_Flow_SignoffStatus" ma:index="3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559c0e-11b4-455a-8349-04fff548c85b"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7" nillable="true" ma:displayName="Taxonomy Catch All Column" ma:hidden="true" ma:list="{c5315dd3-bb70-4da9-86cb-5629957d8b63}" ma:internalName="TaxCatchAll" ma:showField="CatchAllData" ma:web="7e559c0e-11b4-455a-8349-04fff548c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8cea__x554f__xff11_ xmlns="74f3caa2-3dd0-4fb4-acdc-f9c7e7788c82" xsi:nil="true"/>
    <_x8cea__x554f__xff12_ xmlns="74f3caa2-3dd0-4fb4-acdc-f9c7e7788c82" xsi:nil="true"/>
    <_x8cea__x554f__xff18_ xmlns="74f3caa2-3dd0-4fb4-acdc-f9c7e7788c82" xsi:nil="true"/>
    <_x8cea__x554f_10 xmlns="74f3caa2-3dd0-4fb4-acdc-f9c7e7788c82" xsi:nil="true"/>
    <lcf76f155ced4ddcb4097134ff3c332f xmlns="74f3caa2-3dd0-4fb4-acdc-f9c7e7788c82">
      <Terms xmlns="http://schemas.microsoft.com/office/infopath/2007/PartnerControls"/>
    </lcf76f155ced4ddcb4097134ff3c332f>
    <TaxCatchAll xmlns="7e559c0e-11b4-455a-8349-04fff548c85b" xsi:nil="true"/>
    <_Flow_SignoffStatus xmlns="74f3caa2-3dd0-4fb4-acdc-f9c7e7788c8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5E01A3-D50C-4789-92D8-0136C33EB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3caa2-3dd0-4fb4-acdc-f9c7e7788c82"/>
    <ds:schemaRef ds:uri="7e559c0e-11b4-455a-8349-04fff548c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CBB453-1C38-47B4-A0CA-CA15C43DFD66}">
  <ds:schemaRefs>
    <ds:schemaRef ds:uri="http://purl.org/dc/terms/"/>
    <ds:schemaRef ds:uri="http://schemas.openxmlformats.org/package/2006/metadata/core-properties"/>
    <ds:schemaRef ds:uri="74f3caa2-3dd0-4fb4-acdc-f9c7e7788c82"/>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7e559c0e-11b4-455a-8349-04fff548c85b"/>
    <ds:schemaRef ds:uri="http://www.w3.org/XML/1998/namespace"/>
  </ds:schemaRefs>
</ds:datastoreItem>
</file>

<file path=customXml/itemProps3.xml><?xml version="1.0" encoding="utf-8"?>
<ds:datastoreItem xmlns:ds="http://schemas.openxmlformats.org/officeDocument/2006/customXml" ds:itemID="{7F65304D-100D-4E90-8B91-C7E9E9DEA7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2024-06-25T03:23:35Z</dcterms:created>
  <dcterms:modified xsi:type="dcterms:W3CDTF">2024-09-05T05:04:07Z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0x01010009CFAC5763905E42BACA5D867E50A066</vt:lpwstr>
  </property>
  <property fmtid="{D5CDD505-2E9C-101B-9397-08002B2CF9AE}" pid="3" name="MediaServiceImageTags">
    <vt:lpwstr/>
  </property>
</Properties>
</file>