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81029"/>
</workbook>
</file>

<file path=xl/calcChain.xml><?xml version="1.0" encoding="utf-8"?>
<calcChain xmlns="http://schemas.openxmlformats.org/spreadsheetml/2006/main">
  <c r="AA28" i="80" l="1"/>
  <c r="AA28" i="84"/>
  <c r="AL30" i="80"/>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1"/>
  <c r="S52" i="94" s="1"/>
  <c r="AL31" i="79"/>
  <c r="R52" i="94" s="1"/>
  <c r="AL31" i="89"/>
  <c r="Q52" i="94" s="1"/>
  <c r="AL31" i="88"/>
  <c r="P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N45" i="94"/>
  <c r="F12" i="89"/>
  <c r="H24" i="89" s="1"/>
  <c r="Y18" i="91"/>
  <c r="P16" i="91" s="1"/>
  <c r="X50" i="94" s="1"/>
  <c r="H31" i="87" l="1"/>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<sst xmlns="http://schemas.openxmlformats.org/spreadsheetml/2006/main" count="3275" uniqueCount="460">
  <si>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</si>
  <si>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</si>
  <si>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</si>
  <si>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</si>
  <si>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</si>
  <si>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</si>
  <si>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</si>
  <si>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</si>
  <si>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</si>
  <si>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</si>
  <si>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</si>
  <si>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</si>
  <si>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</si>
  <si>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</si>
  <si>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</si>
  <si>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</si>
  <si>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</si>
  <si>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</si>
  <si>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</si>
  <si>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</si>
  <si>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</si>
  <si>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</si>
  <si>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</si>
  <si>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</si>
  <si>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</si>
  <si>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</si>
  <si>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</si>
  <si>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</si>
  <si>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</si>
  <si>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</si>
  <si>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</si>
  <si>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</si>
  <si>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</si>
  <si>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</si>
  <si>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</si>
  <si>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</si>
  <si>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</si>
  <si>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</si>
  <si>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</si>
  <si>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</si>
  <si>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</si>
  <si>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</si>
  <si>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</si>
  <si>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</si>
  <si>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</si>
  <si>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</si>
  <si>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</si>
  <si>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</si>
  <si>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</si>
  <si>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</si>
  <si>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</si>
  <si>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</si>
  <si>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</si>
  <si>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</si>
  <si>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</si>
  <si>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</si>
  <si>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</si>
  <si>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</si>
  <si>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</si>
  <si>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</si>
  <si>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</si>
  <si>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</si>
  <si>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</si>
  <si>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</si>
  <si>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</si>
  <si>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</si>
  <si>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</si>
  <si>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</si>
  <si>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</si>
  <si>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</si>
  <si>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</si>
  <si>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</si>
  <si>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</si>
  <si>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</si>
  <si>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</si>
  <si>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</si>
  <si>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</si>
  <si>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</si>
  <si>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</si>
  <si>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</si>
  <si>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</si>
  <si>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</si>
  <si>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</si>
  <si>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</si>
  <si>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</si>
  <si>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</si>
  <si>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</si>
  <si>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</si>
  <si>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</si>
  <si>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</si>
  <si>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</si>
  <si>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</si>
  <si>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</si>
  <si>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</si>
  <si>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</si>
  <si>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</si>
  <si>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</si>
  <si>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</si>
  <si>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</si>
  <si>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</si>
  <si>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</si>
  <si>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</si>
  <si>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</si>
  <si>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</si>
  <si>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</si>
  <si>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</si>
  <si>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</si>
  <si>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</si>
  <si>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</si>
  <si>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</si>
  <si>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</si>
  <si>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</si>
  <si>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</si>
  <si>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</si>
  <si>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</si>
  <si>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</si>
  <si>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</si>
  <si>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</si>
  <si>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</si>
  <si>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</si>
  <si>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</si>
  <si>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</si>
  <si>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</si>
  <si>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</si>
  <si>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</si>
  <si>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</si>
  <si>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</si>
  <si>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</si>
  <si>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</si>
  <si>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</si>
  <si>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</si>
  <si>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</si>
  <si>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</si>
  <si>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</si>
  <si>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</si>
  <si>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</si>
  <si>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</si>
  <si>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</si>
  <si>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</si>
  <si>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</si>
  <si>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</si>
  <si>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</si>
  <si>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</si>
  <si>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</si>
  <si>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</si>
  <si>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</si>
  <si>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</si>
  <si>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</si>
  <si>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</si>
  <si>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</si>
  <si>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</si>
  <si>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</si>
  <si>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</si>
  <si>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</si>
  <si>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</si>
  <si>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</si>
  <si>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</si>
  <si>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</si>
  <si>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</si>
  <si>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</si>
  <si>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</si>
  <si>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</si>
  <si>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</si>
  <si>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</si>
  <si>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</si>
  <si>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</si>
  <si>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</si>
  <si>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</si>
  <si>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</si>
  <si>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</si>
  <si>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</si>
  <si>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</si>
  <si>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</si>
  <si>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</si>
  <si>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</si>
  <si>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</si>
  <si>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</si>
  <si>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</si>
  <si>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</si>
  <si>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</si>
  <si>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</si>
  <si>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</si>
  <si>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</si>
  <si>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</si>
  <si>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</si>
  <si>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</si>
  <si>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</si>
  <si>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</si>
  <si>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</si>
  <si>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</si>
  <si>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</si>
  <si>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</si>
  <si>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</si>
  <si>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</si>
  <si>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</si>
  <si>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</si>
  <si>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</si>
  <si>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</si>
  <si>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</si>
  <si>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</si>
  <si>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</si>
  <si>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</si>
  <si>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</si>
  <si>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</si>
  <si>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</si>
  <si>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</si>
  <si>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</si>
  <si>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</si>
  <si>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</si>
  <si>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</si>
  <si>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</si>
  <si>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</si>
  <si>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</si>
  <si>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</si>
  <si>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</si>
  <si>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</si>
  <si>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</si>
  <si>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</si>
  <si>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</si>
  <si>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</si>
  <si>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</si>
  <si>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</si>
  <si>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</si>
  <si>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</si>
  <si>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</si>
  <si>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</si>
  <si>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</si>
  <si>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</si>
  <si>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</si>
  <si>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</si>
  <si>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</si>
  <si>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</si>
  <si>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</si>
  <si>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</si>
  <si>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</si>
  <si>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</si>
  <si>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</si>
  <si>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</si>
  <si>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</si>
  <si>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</si>
  <si>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</si>
  <si>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</si>
  <si>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</si>
  <si>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</si>
  <si>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</si>
  <si>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</si>
  <si>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</si>
  <si>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</si>
  <si>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</si>
  <si>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</si>
  <si>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</si>
  <si>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</si>
  <si>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</si>
  <si>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</si>
  <si>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</si>
  <si>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</si>
  <si>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</si>
  <si>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</si>
  <si>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</si>
  <si>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</si>
  <si>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</si>
  <si>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</si>
  <si>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</si>
  <si>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</si>
  <si>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</si>
  <si>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</si>
  <si>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</si>
  <si>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</si>
  <si>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</si>
  <si>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</si>
  <si>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</si>
  <si>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</si>
  <si>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</si>
  <si>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</si>
  <si>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</si>
  <si>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</si>
  <si>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</si>
  <si>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</si>
  <si>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</si>
  <si>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</si>
  <si>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</si>
  <si>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</si>
  <si>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</si>
  <si>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</si>
  <si>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</si>
  <si>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</si>
  <si>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</si>
  <si>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</si>
  <si>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</si>
  <si>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</si>
  <si>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</si>
  <si>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</si>
  <si>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</si>
  <si>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</si>
  <si>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</si>
  <si>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</si>
  <si>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</si>
  <si>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</si>
  <si>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</si>
  <si>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</si>
  <si>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</si>
  <si>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</si>
  <si>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</si>
  <si>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</si>
  <si>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</si>
  <si>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</si>
  <si>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</si>
  <si>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</si>
  <si>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</si>
  <si>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</si>
  <si>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</si>
  <si>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</si>
  <si>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</si>
  <si>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</si>
  <si>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</si>
  <si>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</si>
  <si>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</si>
  <si>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</si>
  <si>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</si>
  <si>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</si>
  <si>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</si>
  <si>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</si>
  <si>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</si>
  <si>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</si>
  <si>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</si>
  <si>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</si>
  <si>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</si>
  <si>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</si>
  <si>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</si>
  <si>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</si>
  <si>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</si>
  <si>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</si>
  <si>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</si>
  <si>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</si>
  <si>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</si>
  <si>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</si>
  <si>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</si>
  <si>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</si>
  <si>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</si>
  <si>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</si>
  <si>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</si>
  <si>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</si>
  <si>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</si>
  <si>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</si>
  <si>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</si>
  <si>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</si>
  <si>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</si>
  <si>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</si>
  <si>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</si>
  <si>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</si>
  <si>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</si>
  <si>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</si>
  <si>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</si>
  <si>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</si>
  <si>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</si>
  <si>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</si>
  <si>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</si>
  <si>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</si>
  <si>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</si>
  <si>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</si>
  <si>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</si>
  <si>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</si>
  <si>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</si>
  <si>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</si>
  <si>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</si>
  <si>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</si>
  <si>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</si>
  <si>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</si>
  <si>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</si>
  <si>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</si>
  <si>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</si>
  <si>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</si>
  <si>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</si>
  <si>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</si>
  <si>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</si>
  <si>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</si>
  <si>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</si>
  <si>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</si>
  <si>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</si>
  <si>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</si>
  <si>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</si>
  <si>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</si>
  <si>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</si>
  <si>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</si>
  <si>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</si>
  <si>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</si>
  <si>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</si>
  <si>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</si>
  <si>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</si>
  <si>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</si>
  <si>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</si>
  <si>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</si>
  <si>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</si>
  <si>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</si>
  <si>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</si>
  <si>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</si>
  <si>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</si>
  <si>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</si>
  <si>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</si>
  <si>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</si>
  <si>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</si>
  <si>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</si>
  <si>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</si>
  <si>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</si>
  <si>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</si>
  <si>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</si>
  <si>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</si>
  <si>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</si>
  <si>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</si>
  <si>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</si>
  <si>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</si>
  <si>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</si>
  <si>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</si>
  <si>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</si>
  <si>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</si>
  <si>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</si>
  <si>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</si>
  <si>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</si>
  <si>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</si>
  <si>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</si>
  <si>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</si>
  <si>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</si>
  <si>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</si>
  <si>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</si>
  <si>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</si>
  <si>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</si>
  <si>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</si>
  <si>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</si>
  <si>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</si>
  <si>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</si>
  <si>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</si>
  <si>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</si>
  <si>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</si>
  <si>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</si>
  <si>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</si>
  <si>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</si>
  <si>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</si>
  <si>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</si>
  <si>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</si>
  <si>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</si>
  <si>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</si>
  <si>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</si>
  <si>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</si>
  <si>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</si>
  <si>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</si>
  <si>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</si>
  <si>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</si>
  <si>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</si>
  <si>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</si>
  <si>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</si>
  <si>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</si>
  <si>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東京都新宿区新宿6-27-30 
    新宿イーストサイドスクエア7階</t>
    <phoneticPr fontId="3"/>
  </si>
  <si>
    <t>三菱地所ホーム株式会社
代表取締役社長　細谷　惣一郎</t>
    <phoneticPr fontId="3"/>
  </si>
  <si>
    <t>03-6774-2644</t>
  </si>
  <si>
    <t>03-6774-2644</t>
    <phoneticPr fontId="3"/>
  </si>
  <si>
    <t>三菱地所ホーム株式会社</t>
    <phoneticPr fontId="3"/>
  </si>
  <si>
    <t>東京都新宿区新宿6-27-30 新宿イーストサイドスクエア7階</t>
    <phoneticPr fontId="3"/>
  </si>
  <si>
    <t>住宅メーカー</t>
    <rPh sb="0" eb="2">
      <t>ジュウタク</t>
    </rPh>
    <phoneticPr fontId="3"/>
  </si>
  <si>
    <t>令和   6年   6 月  27 日</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</si>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</sst>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K36" sqref="K36"/>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459</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458</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2619</v>
      </c>
      <c r="N48" s="489"/>
      <c r="O48" s="490"/>
    </row>
    <row r="49" spans="3:21" ht="18" customHeight="1" x14ac:dyDescent="0.15">
      <c r="C49" s="467" t="s">
        <v>11</v>
      </c>
      <c r="D49" s="468"/>
      <c r="E49" s="469"/>
      <c r="F49" s="522" t="s">
        <v>456</v>
      </c>
      <c r="G49" s="523"/>
      <c r="H49" s="523"/>
      <c r="I49" s="523"/>
      <c r="J49" s="523"/>
      <c r="K49" s="523"/>
      <c r="L49" s="126" t="s">
        <v>172</v>
      </c>
      <c r="M49" s="394"/>
      <c r="N49" s="491" t="s">
        <v>453</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1983</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1267</v>
      </c>
      <c r="I63" s="241" t="s">
        <v>4</v>
      </c>
      <c r="J63" s="447" t="s">
        <v>324</v>
      </c>
      <c r="K63" s="448"/>
      <c r="L63" s="449"/>
      <c r="M63" s="442">
        <f>+別紙!AA14</f>
        <v>1267</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971.1</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1267</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election activeCell="F12" sqref="F12:H1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三菱地所ホーム株式会社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27" sqref="D27:F2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C19" zoomScaleNormal="100" workbookViewId="0">
      <selection activeCell="AA31" sqref="AA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72.900000000000006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84.2</v>
      </c>
      <c r="E24" s="603"/>
      <c r="F24" s="603"/>
      <c r="G24" s="195" t="s">
        <v>198</v>
      </c>
      <c r="H24" s="581">
        <f>+F12</f>
        <v>72.900000000000006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72.900000000000006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72.900000000000006</v>
      </c>
      <c r="Q27" s="586"/>
      <c r="R27" s="586"/>
      <c r="S27" s="586"/>
      <c r="T27" s="44" t="s">
        <v>38</v>
      </c>
      <c r="U27" s="64"/>
      <c r="V27" s="64"/>
      <c r="Y27" s="62" t="s">
        <v>39</v>
      </c>
      <c r="Z27" s="65"/>
      <c r="AH27" s="53"/>
      <c r="AI27" s="53"/>
      <c r="AJ27" s="53"/>
      <c r="AK27" s="53"/>
      <c r="AL27" s="549">
        <f>+AH18+P27</f>
        <v>72.900000000000006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72.900000000000006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84.2</v>
      </c>
      <c r="E29" s="603"/>
      <c r="F29" s="603"/>
      <c r="G29" s="195" t="s">
        <v>198</v>
      </c>
      <c r="H29" s="581">
        <f>+AL27</f>
        <v>72.900000000000006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84</v>
      </c>
      <c r="E30" s="603"/>
      <c r="F30" s="603"/>
      <c r="G30" s="195" t="s">
        <v>198</v>
      </c>
      <c r="H30" s="581">
        <f>+AL30</f>
        <v>72.900000000000006</v>
      </c>
      <c r="I30" s="582"/>
      <c r="J30" s="195" t="s">
        <v>198</v>
      </c>
      <c r="M30" s="555"/>
      <c r="P30" s="56"/>
      <c r="R30" s="585">
        <f>+ROUND(AA28,1)+ROUND(AA29,1)+ROUND(AA30,1)</f>
        <v>72.900000000000006</v>
      </c>
      <c r="S30" s="586"/>
      <c r="T30" s="586"/>
      <c r="U30" s="586"/>
      <c r="V30" s="44" t="s">
        <v>16</v>
      </c>
      <c r="Y30" s="587" t="s">
        <v>186</v>
      </c>
      <c r="Z30" s="588"/>
      <c r="AA30" s="543">
        <v>0</v>
      </c>
      <c r="AB30" s="544"/>
      <c r="AC30" s="544"/>
      <c r="AD30" s="544"/>
      <c r="AE30" s="544"/>
      <c r="AF30" s="44" t="s">
        <v>13</v>
      </c>
      <c r="AL30" s="535">
        <v>72.900000000000006</v>
      </c>
      <c r="AM30" s="536"/>
      <c r="AN30" s="536"/>
      <c r="AO30" s="536"/>
      <c r="AP30" s="52" t="s">
        <v>13</v>
      </c>
      <c r="AS30" s="580"/>
      <c r="AT30" s="577"/>
      <c r="AU30" s="577"/>
      <c r="AV30" s="578"/>
      <c r="AW30" s="413"/>
    </row>
    <row r="31" spans="2:49" ht="27" customHeight="1" thickTop="1" thickBot="1" x14ac:dyDescent="0.2">
      <c r="B31" s="614" t="s">
        <v>226</v>
      </c>
      <c r="C31" s="615"/>
      <c r="D31" s="603">
        <v>84.2</v>
      </c>
      <c r="E31" s="603"/>
      <c r="F31" s="603"/>
      <c r="G31" s="195" t="s">
        <v>198</v>
      </c>
      <c r="H31" s="581">
        <f>+AS24</f>
        <v>72.900000000000006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J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54</v>
      </c>
      <c r="E24" s="603"/>
      <c r="F24" s="603"/>
      <c r="G24" s="195" t="s">
        <v>198</v>
      </c>
      <c r="H24" s="581">
        <f>+F12</f>
        <v>59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59</v>
      </c>
      <c r="Q27" s="586"/>
      <c r="R27" s="586"/>
      <c r="S27" s="586"/>
      <c r="T27" s="44" t="s">
        <v>38</v>
      </c>
      <c r="U27" s="64"/>
      <c r="V27" s="64"/>
      <c r="Y27" s="62" t="s">
        <v>39</v>
      </c>
      <c r="Z27" s="65"/>
      <c r="AH27" s="53"/>
      <c r="AI27" s="53"/>
      <c r="AJ27" s="53"/>
      <c r="AK27" s="53"/>
      <c r="AL27" s="549">
        <f>+AH18+P27</f>
        <v>59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54</v>
      </c>
      <c r="E29" s="603"/>
      <c r="F29" s="603"/>
      <c r="G29" s="195" t="s">
        <v>198</v>
      </c>
      <c r="H29" s="581">
        <f>+AL27</f>
        <v>59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59</v>
      </c>
      <c r="I30" s="582"/>
      <c r="J30" s="195" t="s">
        <v>198</v>
      </c>
      <c r="M30" s="555"/>
      <c r="P30" s="56"/>
      <c r="R30" s="585">
        <f>+ROUND(AA28,1)+ROUND(AA29,1)+ROUND(AA30,1)</f>
        <v>59</v>
      </c>
      <c r="S30" s="586"/>
      <c r="T30" s="586"/>
      <c r="U30" s="586"/>
      <c r="V30" s="44" t="s">
        <v>16</v>
      </c>
      <c r="Y30" s="587" t="s">
        <v>186</v>
      </c>
      <c r="Z30" s="588"/>
      <c r="AA30" s="543"/>
      <c r="AB30" s="544"/>
      <c r="AC30" s="544"/>
      <c r="AD30" s="544"/>
      <c r="AE30" s="544"/>
      <c r="AF30" s="44" t="s">
        <v>13</v>
      </c>
      <c r="AL30" s="535">
        <v>59</v>
      </c>
      <c r="AM30" s="536"/>
      <c r="AN30" s="536"/>
      <c r="AO30" s="536"/>
      <c r="AP30" s="52" t="s">
        <v>13</v>
      </c>
      <c r="AS30" s="580"/>
      <c r="AT30" s="577"/>
      <c r="AU30" s="577"/>
      <c r="AV30" s="578"/>
      <c r="AW30" s="413"/>
    </row>
    <row r="31" spans="2:49" ht="27" customHeight="1" thickTop="1" thickBot="1" x14ac:dyDescent="0.2">
      <c r="B31" s="614" t="s">
        <v>226</v>
      </c>
      <c r="C31" s="615"/>
      <c r="D31" s="603">
        <v>54</v>
      </c>
      <c r="E31" s="603"/>
      <c r="F31" s="603"/>
      <c r="G31" s="195" t="s">
        <v>198</v>
      </c>
      <c r="H31" s="581">
        <f>+AS24</f>
        <v>59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H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381.5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328.6</v>
      </c>
      <c r="E24" s="603"/>
      <c r="F24" s="603"/>
      <c r="G24" s="195" t="s">
        <v>198</v>
      </c>
      <c r="H24" s="581">
        <f>+F12</f>
        <v>381.5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381.5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381.5</v>
      </c>
      <c r="Q27" s="586"/>
      <c r="R27" s="586"/>
      <c r="S27" s="586"/>
      <c r="T27" s="44" t="s">
        <v>38</v>
      </c>
      <c r="U27" s="64"/>
      <c r="V27" s="64"/>
      <c r="Y27" s="62" t="s">
        <v>39</v>
      </c>
      <c r="Z27" s="65"/>
      <c r="AH27" s="53"/>
      <c r="AI27" s="53"/>
      <c r="AJ27" s="53"/>
      <c r="AK27" s="53"/>
      <c r="AL27" s="549">
        <f>+AH18+P27</f>
        <v>381.5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381.5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328.6</v>
      </c>
      <c r="E29" s="603"/>
      <c r="F29" s="603"/>
      <c r="G29" s="195" t="s">
        <v>198</v>
      </c>
      <c r="H29" s="581">
        <f>+AL27</f>
        <v>381.5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328.6</v>
      </c>
      <c r="E30" s="603"/>
      <c r="F30" s="603"/>
      <c r="G30" s="195" t="s">
        <v>198</v>
      </c>
      <c r="H30" s="581">
        <f>+AL30</f>
        <v>381.5</v>
      </c>
      <c r="I30" s="582"/>
      <c r="J30" s="195" t="s">
        <v>198</v>
      </c>
      <c r="M30" s="555"/>
      <c r="P30" s="56"/>
      <c r="R30" s="585">
        <f>+ROUND(AA28,1)+ROUND(AA29,1)+ROUND(AA30,1)</f>
        <v>381.5</v>
      </c>
      <c r="S30" s="586"/>
      <c r="T30" s="586"/>
      <c r="U30" s="586"/>
      <c r="V30" s="44" t="s">
        <v>16</v>
      </c>
      <c r="Y30" s="587" t="s">
        <v>186</v>
      </c>
      <c r="Z30" s="588"/>
      <c r="AA30" s="543"/>
      <c r="AB30" s="544"/>
      <c r="AC30" s="544"/>
      <c r="AD30" s="544"/>
      <c r="AE30" s="544"/>
      <c r="AF30" s="44" t="s">
        <v>13</v>
      </c>
      <c r="AL30" s="535">
        <v>381.5</v>
      </c>
      <c r="AM30" s="536"/>
      <c r="AN30" s="536"/>
      <c r="AO30" s="536"/>
      <c r="AP30" s="52" t="s">
        <v>13</v>
      </c>
      <c r="AS30" s="580"/>
      <c r="AT30" s="577"/>
      <c r="AU30" s="577"/>
      <c r="AV30" s="578"/>
      <c r="AW30" s="413"/>
    </row>
    <row r="31" spans="2:49" ht="27" customHeight="1" thickTop="1" thickBot="1" x14ac:dyDescent="0.2">
      <c r="B31" s="614" t="s">
        <v>226</v>
      </c>
      <c r="C31" s="615"/>
      <c r="D31" s="603">
        <v>328.6</v>
      </c>
      <c r="E31" s="603"/>
      <c r="F31" s="603"/>
      <c r="G31" s="195" t="s">
        <v>198</v>
      </c>
      <c r="H31" s="581">
        <f>+AS24</f>
        <v>381.5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I19"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1.9</v>
      </c>
      <c r="E24" s="603"/>
      <c r="F24" s="603"/>
      <c r="G24" s="195" t="s">
        <v>198</v>
      </c>
      <c r="H24" s="581">
        <f>+F12</f>
        <v>1.5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1.5</v>
      </c>
      <c r="Q27" s="586"/>
      <c r="R27" s="586"/>
      <c r="S27" s="586"/>
      <c r="T27" s="44" t="s">
        <v>38</v>
      </c>
      <c r="U27" s="64"/>
      <c r="V27" s="64"/>
      <c r="Y27" s="62" t="s">
        <v>39</v>
      </c>
      <c r="Z27" s="65"/>
      <c r="AH27" s="53"/>
      <c r="AI27" s="53"/>
      <c r="AJ27" s="53"/>
      <c r="AK27" s="53"/>
      <c r="AL27" s="549">
        <f>+AH18+P27</f>
        <v>1.5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1.9</v>
      </c>
      <c r="E29" s="603"/>
      <c r="F29" s="603"/>
      <c r="G29" s="195" t="s">
        <v>198</v>
      </c>
      <c r="H29" s="581">
        <f>+AL27</f>
        <v>1.5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1.9</v>
      </c>
      <c r="E30" s="603"/>
      <c r="F30" s="603"/>
      <c r="G30" s="195" t="s">
        <v>198</v>
      </c>
      <c r="H30" s="581">
        <f>+AL30</f>
        <v>1.5</v>
      </c>
      <c r="I30" s="582"/>
      <c r="J30" s="195" t="s">
        <v>198</v>
      </c>
      <c r="M30" s="555"/>
      <c r="P30" s="56"/>
      <c r="R30" s="585">
        <f>+ROUND(AA28,1)+ROUND(AA29,1)+ROUND(AA30,1)</f>
        <v>1.5</v>
      </c>
      <c r="S30" s="586"/>
      <c r="T30" s="586"/>
      <c r="U30" s="586"/>
      <c r="V30" s="44" t="s">
        <v>16</v>
      </c>
      <c r="Y30" s="587" t="s">
        <v>186</v>
      </c>
      <c r="Z30" s="588"/>
      <c r="AA30" s="543"/>
      <c r="AB30" s="544"/>
      <c r="AC30" s="544"/>
      <c r="AD30" s="544"/>
      <c r="AE30" s="544"/>
      <c r="AF30" s="44" t="s">
        <v>13</v>
      </c>
      <c r="AL30" s="535">
        <v>1.5</v>
      </c>
      <c r="AM30" s="536"/>
      <c r="AN30" s="536"/>
      <c r="AO30" s="536"/>
      <c r="AP30" s="52" t="s">
        <v>13</v>
      </c>
      <c r="AS30" s="580"/>
      <c r="AT30" s="577"/>
      <c r="AU30" s="577"/>
      <c r="AV30" s="578"/>
      <c r="AW30" s="413"/>
    </row>
    <row r="31" spans="2:49" ht="27" customHeight="1" thickTop="1" thickBot="1" x14ac:dyDescent="0.2">
      <c r="B31" s="614" t="s">
        <v>226</v>
      </c>
      <c r="C31" s="615"/>
      <c r="D31" s="603">
        <v>1.9</v>
      </c>
      <c r="E31" s="603"/>
      <c r="F31" s="603"/>
      <c r="G31" s="195" t="s">
        <v>198</v>
      </c>
      <c r="H31" s="581">
        <f>+AS24</f>
        <v>1.5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K19"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102.9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93.1</v>
      </c>
      <c r="E24" s="603"/>
      <c r="F24" s="603"/>
      <c r="G24" s="195" t="s">
        <v>198</v>
      </c>
      <c r="H24" s="581">
        <f>+F12</f>
        <v>102.9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102.9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102.9</v>
      </c>
      <c r="Q27" s="586"/>
      <c r="R27" s="586"/>
      <c r="S27" s="586"/>
      <c r="T27" s="44" t="s">
        <v>38</v>
      </c>
      <c r="U27" s="64"/>
      <c r="V27" s="64"/>
      <c r="Y27" s="62" t="s">
        <v>39</v>
      </c>
      <c r="Z27" s="65"/>
      <c r="AH27" s="53"/>
      <c r="AI27" s="53"/>
      <c r="AJ27" s="53"/>
      <c r="AK27" s="53"/>
      <c r="AL27" s="549">
        <f>+AH18+P27</f>
        <v>102.9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102.9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93.1</v>
      </c>
      <c r="E29" s="603"/>
      <c r="F29" s="603"/>
      <c r="G29" s="195" t="s">
        <v>198</v>
      </c>
      <c r="H29" s="581">
        <f>+AL27</f>
        <v>102.9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93.1</v>
      </c>
      <c r="E30" s="603"/>
      <c r="F30" s="603"/>
      <c r="G30" s="195" t="s">
        <v>198</v>
      </c>
      <c r="H30" s="581">
        <f>+AL30</f>
        <v>102.9</v>
      </c>
      <c r="I30" s="582"/>
      <c r="J30" s="195" t="s">
        <v>198</v>
      </c>
      <c r="M30" s="555"/>
      <c r="P30" s="56"/>
      <c r="R30" s="585">
        <f>+ROUND(AA28,1)+ROUND(AA29,1)+ROUND(AA30,1)</f>
        <v>102.9</v>
      </c>
      <c r="S30" s="586"/>
      <c r="T30" s="586"/>
      <c r="U30" s="586"/>
      <c r="V30" s="44" t="s">
        <v>16</v>
      </c>
      <c r="Y30" s="587" t="s">
        <v>186</v>
      </c>
      <c r="Z30" s="588"/>
      <c r="AA30" s="543">
        <v>0</v>
      </c>
      <c r="AB30" s="544"/>
      <c r="AC30" s="544"/>
      <c r="AD30" s="544"/>
      <c r="AE30" s="544"/>
      <c r="AF30" s="44" t="s">
        <v>13</v>
      </c>
      <c r="AL30" s="535">
        <v>102.9</v>
      </c>
      <c r="AM30" s="536"/>
      <c r="AN30" s="536"/>
      <c r="AO30" s="536"/>
      <c r="AP30" s="52" t="s">
        <v>13</v>
      </c>
      <c r="AS30" s="580"/>
      <c r="AT30" s="577"/>
      <c r="AU30" s="577"/>
      <c r="AV30" s="578"/>
      <c r="AW30" s="413"/>
    </row>
    <row r="31" spans="2:49" ht="27" customHeight="1" thickTop="1" thickBot="1" x14ac:dyDescent="0.2">
      <c r="B31" s="614" t="s">
        <v>226</v>
      </c>
      <c r="C31" s="615"/>
      <c r="D31" s="603">
        <v>93.1</v>
      </c>
      <c r="E31" s="603"/>
      <c r="F31" s="603"/>
      <c r="G31" s="195" t="s">
        <v>198</v>
      </c>
      <c r="H31" s="581">
        <f>+AS24</f>
        <v>102.9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H31" sqref="H31:I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102</v>
      </c>
      <c r="E24" s="603"/>
      <c r="F24" s="603"/>
      <c r="G24" s="195" t="s">
        <v>198</v>
      </c>
      <c r="H24" s="581">
        <f>+F12</f>
        <v>139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137.30000000000001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139</v>
      </c>
      <c r="Q27" s="586"/>
      <c r="R27" s="586"/>
      <c r="S27" s="586"/>
      <c r="T27" s="44" t="s">
        <v>38</v>
      </c>
      <c r="U27" s="64"/>
      <c r="V27" s="64"/>
      <c r="Y27" s="62" t="s">
        <v>39</v>
      </c>
      <c r="Z27" s="65"/>
      <c r="AH27" s="53"/>
      <c r="AI27" s="53"/>
      <c r="AJ27" s="53"/>
      <c r="AK27" s="53"/>
      <c r="AL27" s="549">
        <f>+AH18+P27</f>
        <v>139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f>137.3</f>
        <v>137.30000000000001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102</v>
      </c>
      <c r="E29" s="603"/>
      <c r="F29" s="603"/>
      <c r="G29" s="195" t="s">
        <v>198</v>
      </c>
      <c r="H29" s="581">
        <f>+AL27</f>
        <v>139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102</v>
      </c>
      <c r="E30" s="603"/>
      <c r="F30" s="603"/>
      <c r="G30" s="195" t="s">
        <v>198</v>
      </c>
      <c r="H30" s="581">
        <f>+AL30</f>
        <v>137.30000000000001</v>
      </c>
      <c r="I30" s="582"/>
      <c r="J30" s="195" t="s">
        <v>198</v>
      </c>
      <c r="M30" s="555"/>
      <c r="P30" s="56"/>
      <c r="R30" s="585">
        <f>+ROUND(AA28,1)+ROUND(AA29,1)+ROUND(AA30,1)</f>
        <v>137.30000000000001</v>
      </c>
      <c r="S30" s="586"/>
      <c r="T30" s="586"/>
      <c r="U30" s="586"/>
      <c r="V30" s="44" t="s">
        <v>16</v>
      </c>
      <c r="Y30" s="587" t="s">
        <v>186</v>
      </c>
      <c r="Z30" s="588"/>
      <c r="AA30" s="543">
        <v>0</v>
      </c>
      <c r="AB30" s="544"/>
      <c r="AC30" s="544"/>
      <c r="AD30" s="544"/>
      <c r="AE30" s="544"/>
      <c r="AF30" s="44" t="s">
        <v>13</v>
      </c>
      <c r="AL30" s="535">
        <v>137.30000000000001</v>
      </c>
      <c r="AM30" s="536"/>
      <c r="AN30" s="536"/>
      <c r="AO30" s="536"/>
      <c r="AP30" s="52" t="s">
        <v>13</v>
      </c>
      <c r="AS30" s="580"/>
      <c r="AT30" s="577"/>
      <c r="AU30" s="577"/>
      <c r="AV30" s="578"/>
      <c r="AW30" s="413"/>
    </row>
    <row r="31" spans="2:49" ht="27" customHeight="1" thickTop="1" thickBot="1" x14ac:dyDescent="0.2">
      <c r="B31" s="614" t="s">
        <v>226</v>
      </c>
      <c r="C31" s="615"/>
      <c r="D31" s="603">
        <v>102</v>
      </c>
      <c r="E31" s="603"/>
      <c r="F31" s="603"/>
      <c r="G31" s="195" t="s">
        <v>198</v>
      </c>
      <c r="H31" s="581">
        <f>+AS24</f>
        <v>137.30000000000001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1.7</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B19"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1122.4000000000001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499.7</v>
      </c>
      <c r="E24" s="603"/>
      <c r="F24" s="603"/>
      <c r="G24" s="195" t="s">
        <v>198</v>
      </c>
      <c r="H24" s="581">
        <f>+F12</f>
        <v>1122.4000000000001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1078.4000000000001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1122.4000000000001</v>
      </c>
      <c r="Q27" s="586"/>
      <c r="R27" s="586"/>
      <c r="S27" s="586"/>
      <c r="T27" s="44" t="s">
        <v>38</v>
      </c>
      <c r="U27" s="64"/>
      <c r="V27" s="64"/>
      <c r="Y27" s="62" t="s">
        <v>39</v>
      </c>
      <c r="Z27" s="65"/>
      <c r="AH27" s="53"/>
      <c r="AI27" s="53"/>
      <c r="AJ27" s="53"/>
      <c r="AK27" s="53"/>
      <c r="AL27" s="549">
        <f>+AH18+P27</f>
        <v>1122.4000000000001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f>153.2+32+893.2</f>
        <v>1078.4000000000001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499.7</v>
      </c>
      <c r="E29" s="603"/>
      <c r="F29" s="603"/>
      <c r="G29" s="195" t="s">
        <v>198</v>
      </c>
      <c r="H29" s="581">
        <f>+AL27</f>
        <v>1122.4000000000001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258</v>
      </c>
      <c r="E30" s="603"/>
      <c r="F30" s="603"/>
      <c r="G30" s="195" t="s">
        <v>198</v>
      </c>
      <c r="H30" s="581">
        <f>+AL30</f>
        <v>170.4</v>
      </c>
      <c r="I30" s="582"/>
      <c r="J30" s="195" t="s">
        <v>198</v>
      </c>
      <c r="M30" s="555"/>
      <c r="P30" s="56"/>
      <c r="R30" s="585">
        <f>+ROUND(AA28,1)+ROUND(AA29,1)+ROUND(AA30,1)</f>
        <v>1078.4000000000001</v>
      </c>
      <c r="S30" s="586"/>
      <c r="T30" s="586"/>
      <c r="U30" s="586"/>
      <c r="V30" s="44" t="s">
        <v>16</v>
      </c>
      <c r="Y30" s="587" t="s">
        <v>186</v>
      </c>
      <c r="Z30" s="588"/>
      <c r="AA30" s="543"/>
      <c r="AB30" s="544"/>
      <c r="AC30" s="544"/>
      <c r="AD30" s="544"/>
      <c r="AE30" s="544"/>
      <c r="AF30" s="44" t="s">
        <v>13</v>
      </c>
      <c r="AL30" s="535">
        <f>150.3+20.1</f>
        <v>170.4</v>
      </c>
      <c r="AM30" s="536"/>
      <c r="AN30" s="536"/>
      <c r="AO30" s="536"/>
      <c r="AP30" s="52" t="s">
        <v>13</v>
      </c>
      <c r="AS30" s="580"/>
      <c r="AT30" s="577"/>
      <c r="AU30" s="577"/>
      <c r="AV30" s="578"/>
      <c r="AW30" s="413"/>
    </row>
    <row r="31" spans="2:49" ht="27" customHeight="1" thickTop="1" thickBot="1" x14ac:dyDescent="0.2">
      <c r="B31" s="614" t="s">
        <v>226</v>
      </c>
      <c r="C31" s="615"/>
      <c r="D31" s="603">
        <v>499.7</v>
      </c>
      <c r="E31" s="603"/>
      <c r="F31" s="603"/>
      <c r="G31" s="195" t="s">
        <v>198</v>
      </c>
      <c r="H31" s="581">
        <f>+AS24</f>
        <v>1078.4000000000001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44</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三菱地所ホーム株式会社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159.19999999999999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103.5</v>
      </c>
      <c r="E24" s="603"/>
      <c r="F24" s="603"/>
      <c r="G24" s="195" t="s">
        <v>198</v>
      </c>
      <c r="H24" s="581">
        <f>+F12</f>
        <v>159.19999999999999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159.19999999999999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159.19999999999999</v>
      </c>
      <c r="Q27" s="586"/>
      <c r="R27" s="586"/>
      <c r="S27" s="586"/>
      <c r="T27" s="44" t="s">
        <v>38</v>
      </c>
      <c r="U27" s="64"/>
      <c r="V27" s="64"/>
      <c r="Y27" s="62" t="s">
        <v>39</v>
      </c>
      <c r="Z27" s="65"/>
      <c r="AH27" s="53"/>
      <c r="AI27" s="53"/>
      <c r="AJ27" s="53"/>
      <c r="AK27" s="53"/>
      <c r="AL27" s="549">
        <f>+AH18+P27</f>
        <v>159.19999999999999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159.19999999999999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103.5</v>
      </c>
      <c r="E29" s="603"/>
      <c r="F29" s="603"/>
      <c r="G29" s="195" t="s">
        <v>198</v>
      </c>
      <c r="H29" s="581">
        <f>+AL27</f>
        <v>159.19999999999999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103.5</v>
      </c>
      <c r="E30" s="603"/>
      <c r="F30" s="603"/>
      <c r="G30" s="195" t="s">
        <v>198</v>
      </c>
      <c r="H30" s="581">
        <f>+AL30</f>
        <v>159.19999999999999</v>
      </c>
      <c r="I30" s="582"/>
      <c r="J30" s="195" t="s">
        <v>198</v>
      </c>
      <c r="M30" s="555"/>
      <c r="P30" s="56"/>
      <c r="R30" s="585">
        <f>+ROUND(AA28,1)+ROUND(AA29,1)+ROUND(AA30,1)</f>
        <v>159.19999999999999</v>
      </c>
      <c r="S30" s="586"/>
      <c r="T30" s="586"/>
      <c r="U30" s="586"/>
      <c r="V30" s="44" t="s">
        <v>16</v>
      </c>
      <c r="Y30" s="587" t="s">
        <v>186</v>
      </c>
      <c r="Z30" s="588"/>
      <c r="AA30" s="543"/>
      <c r="AB30" s="544"/>
      <c r="AC30" s="544"/>
      <c r="AD30" s="544"/>
      <c r="AE30" s="544"/>
      <c r="AF30" s="44" t="s">
        <v>13</v>
      </c>
      <c r="AL30" s="535">
        <v>159.19999999999999</v>
      </c>
      <c r="AM30" s="536"/>
      <c r="AN30" s="536"/>
      <c r="AO30" s="536"/>
      <c r="AP30" s="52" t="s">
        <v>13</v>
      </c>
      <c r="AS30" s="580"/>
      <c r="AT30" s="577"/>
      <c r="AU30" s="577"/>
      <c r="AV30" s="578"/>
      <c r="AW30" s="413"/>
    </row>
    <row r="31" spans="2:49" ht="27" customHeight="1" thickTop="1" thickBot="1" x14ac:dyDescent="0.2">
      <c r="B31" s="614" t="s">
        <v>226</v>
      </c>
      <c r="C31" s="615"/>
      <c r="D31" s="603">
        <v>103.5</v>
      </c>
      <c r="E31" s="603"/>
      <c r="F31" s="603"/>
      <c r="G31" s="195" t="s">
        <v>198</v>
      </c>
      <c r="H31" s="581">
        <f>+AS24</f>
        <v>159.19999999999999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2" zoomScale="70" zoomScaleNormal="70" workbookViewId="0">
      <selection activeCell="M48" sqref="M48"/>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三菱地所ホーム株式会社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84.2</v>
      </c>
      <c r="M9" s="320">
        <f>IF(OR(ｷ.紙くず!D24&gt;0,ｷ.紙くず!D24&lt;0),ｷ.紙くず!D24,IF(M$19&gt;0,"0",0))</f>
        <v>54</v>
      </c>
      <c r="N9" s="320">
        <f>IF(OR(ｸ.木くず!D24&gt;0,ｸ.木くず!D24&lt;0),ｸ.木くず!D24,IF(N$19&gt;0,"0",0))</f>
        <v>328.6</v>
      </c>
      <c r="O9" s="320">
        <f>IF(OR(ｹ.繊維くず!D24&gt;0,ｹ.繊維くず!D24&lt;0),ｹ.繊維くず!D24,IF(O$19&gt;0,"0",0))</f>
        <v>1.9</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93.1</v>
      </c>
      <c r="T9" s="320">
        <f>IF(OR(ｾ.ｶﾞﾗｽ･ｺﾝｸﾘ･陶磁器くず!D24&gt;0,ｾ.ｶﾞﾗｽ･ｺﾝｸﾘ･陶磁器くず!D24&lt;0),ｾ.ｶﾞﾗｽ･ｺﾝｸﾘ･陶磁器くず!D24,IF(T$19&gt;0,"0",0))</f>
        <v>102</v>
      </c>
      <c r="U9" s="320">
        <f>IF(OR(ｿ.鉱さい!D24&gt;0,ｿ.鉱さい!D24&lt;0),ｿ.鉱さい!D24,IF(U$19&gt;0,"0",0))</f>
        <v>0</v>
      </c>
      <c r="V9" s="320">
        <f>IF(OR(ﾀ.がれき類!D24&gt;0,ﾀ.がれき類!D24&lt;0),ﾀ.がれき類!D24,IF(V$19&gt;0,"0",0))</f>
        <v>499.7</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103.5</v>
      </c>
      <c r="AA9" s="322">
        <f>IF(SUM(G9:Z9)&gt;0,SUM(G9:Z9),IF(AA$19&gt;0,"0",0))</f>
        <v>1267</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84.2</v>
      </c>
      <c r="M14" s="326">
        <f>IF(OR(ｷ.紙くず!D29&gt;0,ｷ.紙くず!D29&lt;0),ｷ.紙くず!D29,IF(M$19&gt;0,"0",0))</f>
        <v>54</v>
      </c>
      <c r="N14" s="326">
        <f>IF(OR(ｸ.木くず!D29&gt;0,ｸ.木くず!D29&lt;0),ｸ.木くず!D29,IF(N$19&gt;0,"0",0))</f>
        <v>328.6</v>
      </c>
      <c r="O14" s="326">
        <f>IF(OR(ｹ.繊維くず!D29&gt;0,ｹ.繊維くず!D29&lt;0),ｹ.繊維くず!D29,IF(O$19&gt;0,"0",0))</f>
        <v>1.9</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93.1</v>
      </c>
      <c r="T14" s="326">
        <f>IF(OR(ｾ.ｶﾞﾗｽ･ｺﾝｸﾘ･陶磁器くず!D29&gt;0,ｾ.ｶﾞﾗｽ･ｺﾝｸﾘ･陶磁器くず!D29&lt;0),ｾ.ｶﾞﾗｽ･ｺﾝｸﾘ･陶磁器くず!D29,IF(T$19&gt;0,"0",0))</f>
        <v>102</v>
      </c>
      <c r="U14" s="326">
        <f>IF(OR(ｿ.鉱さい!D29&gt;0,ｿ.鉱さい!D29&lt;0),ｿ.鉱さい!D29,IF(U$19&gt;0,"0",0))</f>
        <v>0</v>
      </c>
      <c r="V14" s="326">
        <f>IF(OR(ﾀ.がれき類!D29&gt;0,ﾀ.がれき類!D29&lt;0),ﾀ.がれき類!D29,IF(V$19&gt;0,"0",0))</f>
        <v>499.7</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103.5</v>
      </c>
      <c r="AA14" s="328">
        <f t="shared" si="0"/>
        <v>1267</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84</v>
      </c>
      <c r="M15" s="326" t="str">
        <f>IF(OR(ｷ.紙くず!D30&gt;0,ｷ.紙くず!D30&lt;0),ｷ.紙くず!D30,IF(M$19&gt;0,"0",0))</f>
        <v>0</v>
      </c>
      <c r="N15" s="326">
        <f>IF(OR(ｸ.木くず!D30&gt;0,ｸ.木くず!D30&lt;0),ｸ.木くず!D30,IF(N$19&gt;0,"0",0))</f>
        <v>328.6</v>
      </c>
      <c r="O15" s="326">
        <f>IF(OR(ｹ.繊維くず!D30&gt;0,ｹ.繊維くず!D30&lt;0),ｹ.繊維くず!D30,IF(O$19&gt;0,"0",0))</f>
        <v>1.9</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93.1</v>
      </c>
      <c r="T15" s="326">
        <f>IF(OR(ｾ.ｶﾞﾗｽ･ｺﾝｸﾘ･陶磁器くず!D30&gt;0,ｾ.ｶﾞﾗｽ･ｺﾝｸﾘ･陶磁器くず!D30&lt;0),ｾ.ｶﾞﾗｽ･ｺﾝｸﾘ･陶磁器くず!D30,IF(T$19&gt;0,"0",0))</f>
        <v>102</v>
      </c>
      <c r="U15" s="326">
        <f>IF(OR(ｿ.鉱さい!D30&gt;0,ｿ.鉱さい!D30&lt;0),ｿ.鉱さい!D30,IF(U$19&gt;0,"0",0))</f>
        <v>0</v>
      </c>
      <c r="V15" s="326">
        <f>IF(OR(ﾀ.がれき類!D30&gt;0,ﾀ.がれき類!D30&lt;0),ﾀ.がれき類!D30,IF(V$19&gt;0,"0",0))</f>
        <v>258</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103.5</v>
      </c>
      <c r="AA15" s="328">
        <f t="shared" si="0"/>
        <v>971.1</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84.2</v>
      </c>
      <c r="M16" s="326">
        <f>IF(OR(ｷ.紙くず!D31&gt;0,ｷ.紙くず!D31&lt;0),ｷ.紙くず!D31,IF(M$19&gt;0,"0",0))</f>
        <v>54</v>
      </c>
      <c r="N16" s="326">
        <f>IF(OR(ｸ.木くず!D31&gt;0,ｸ.木くず!D31&lt;0),ｸ.木くず!D31,IF(N$19&gt;0,"0",0))</f>
        <v>328.6</v>
      </c>
      <c r="O16" s="326">
        <f>IF(OR(ｹ.繊維くず!D31&gt;0,ｹ.繊維くず!D31&lt;0),ｹ.繊維くず!D31,IF(O$19&gt;0,"0",0))</f>
        <v>1.9</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93.1</v>
      </c>
      <c r="T16" s="326">
        <f>IF(OR(ｾ.ｶﾞﾗｽ･ｺﾝｸﾘ･陶磁器くず!D31&gt;0,ｾ.ｶﾞﾗｽ･ｺﾝｸﾘ･陶磁器くず!D31&lt;0),ｾ.ｶﾞﾗｽ･ｺﾝｸﾘ･陶磁器くず!D31,IF(T$19&gt;0,"0",0))</f>
        <v>102</v>
      </c>
      <c r="U16" s="326">
        <f>IF(OR(ｿ.鉱さい!D31&gt;0,ｿ.鉱さい!D31&lt;0),ｿ.鉱さい!D31,IF(U$19&gt;0,"0",0))</f>
        <v>0</v>
      </c>
      <c r="V16" s="326">
        <f>IF(OR(ﾀ.がれき類!D31&gt;0,ﾀ.がれき類!D31&lt;0),ﾀ.がれき類!D31,IF(V$19&gt;0,"0",0))</f>
        <v>499.7</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103.5</v>
      </c>
      <c r="AA16" s="328">
        <f t="shared" si="0"/>
        <v>1267</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72.900000000000006</v>
      </c>
      <c r="M19" s="332">
        <f t="shared" si="1"/>
        <v>59</v>
      </c>
      <c r="N19" s="332">
        <f t="shared" si="1"/>
        <v>381.5</v>
      </c>
      <c r="O19" s="332">
        <f t="shared" si="1"/>
        <v>1.5</v>
      </c>
      <c r="P19" s="332">
        <f t="shared" si="1"/>
        <v>0</v>
      </c>
      <c r="Q19" s="332">
        <f t="shared" si="1"/>
        <v>0</v>
      </c>
      <c r="R19" s="332">
        <f t="shared" si="1"/>
        <v>0</v>
      </c>
      <c r="S19" s="332">
        <f t="shared" si="1"/>
        <v>102.9</v>
      </c>
      <c r="T19" s="332">
        <f t="shared" si="1"/>
        <v>139</v>
      </c>
      <c r="U19" s="332">
        <f t="shared" si="1"/>
        <v>0</v>
      </c>
      <c r="V19" s="332">
        <f t="shared" si="1"/>
        <v>1122.4000000000001</v>
      </c>
      <c r="W19" s="332">
        <f t="shared" si="1"/>
        <v>0</v>
      </c>
      <c r="X19" s="332">
        <f t="shared" si="1"/>
        <v>0</v>
      </c>
      <c r="Y19" s="332">
        <f t="shared" si="1"/>
        <v>0</v>
      </c>
      <c r="Z19" s="333">
        <f t="shared" si="1"/>
        <v>159.19999999999999</v>
      </c>
      <c r="AA19" s="334">
        <f t="shared" ref="AA19:AA25" si="2">SUM(G19:Z19)</f>
        <v>2038.4</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72.900000000000006</v>
      </c>
      <c r="M37" s="368">
        <f t="shared" si="8"/>
        <v>59</v>
      </c>
      <c r="N37" s="368">
        <f t="shared" si="8"/>
        <v>381.5</v>
      </c>
      <c r="O37" s="368">
        <f t="shared" si="8"/>
        <v>1.5</v>
      </c>
      <c r="P37" s="368">
        <f t="shared" si="8"/>
        <v>0</v>
      </c>
      <c r="Q37" s="368">
        <f t="shared" si="8"/>
        <v>0</v>
      </c>
      <c r="R37" s="368">
        <f t="shared" si="8"/>
        <v>0</v>
      </c>
      <c r="S37" s="368">
        <f t="shared" si="8"/>
        <v>102.9</v>
      </c>
      <c r="T37" s="368">
        <f t="shared" si="8"/>
        <v>139</v>
      </c>
      <c r="U37" s="368">
        <f t="shared" si="8"/>
        <v>0</v>
      </c>
      <c r="V37" s="368">
        <f t="shared" si="8"/>
        <v>1122.4000000000001</v>
      </c>
      <c r="W37" s="368">
        <f t="shared" si="8"/>
        <v>0</v>
      </c>
      <c r="X37" s="368">
        <f t="shared" si="8"/>
        <v>0</v>
      </c>
      <c r="Y37" s="368">
        <f t="shared" si="8"/>
        <v>0</v>
      </c>
      <c r="Z37" s="369">
        <f t="shared" si="8"/>
        <v>159.19999999999999</v>
      </c>
      <c r="AA37" s="370">
        <f t="shared" si="4"/>
        <v>2038.4</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72.900000000000006</v>
      </c>
      <c r="M38" s="359">
        <f t="shared" si="9"/>
        <v>59</v>
      </c>
      <c r="N38" s="359">
        <f t="shared" si="9"/>
        <v>381.5</v>
      </c>
      <c r="O38" s="359">
        <f t="shared" si="9"/>
        <v>1.5</v>
      </c>
      <c r="P38" s="359">
        <f t="shared" si="9"/>
        <v>0</v>
      </c>
      <c r="Q38" s="359">
        <f t="shared" si="9"/>
        <v>0</v>
      </c>
      <c r="R38" s="359">
        <f t="shared" si="9"/>
        <v>0</v>
      </c>
      <c r="S38" s="359">
        <f t="shared" si="9"/>
        <v>102.9</v>
      </c>
      <c r="T38" s="359">
        <f t="shared" si="9"/>
        <v>137.30000000000001</v>
      </c>
      <c r="U38" s="359">
        <f t="shared" si="9"/>
        <v>0</v>
      </c>
      <c r="V38" s="359">
        <f t="shared" si="9"/>
        <v>1078.4000000000001</v>
      </c>
      <c r="W38" s="359">
        <f t="shared" si="9"/>
        <v>0</v>
      </c>
      <c r="X38" s="359">
        <f t="shared" si="9"/>
        <v>0</v>
      </c>
      <c r="Y38" s="359">
        <f t="shared" si="9"/>
        <v>0</v>
      </c>
      <c r="Z38" s="360">
        <f t="shared" si="9"/>
        <v>159.19999999999999</v>
      </c>
      <c r="AA38" s="361">
        <f t="shared" si="4"/>
        <v>1992.7</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72.900000000000006</v>
      </c>
      <c r="M39" s="362">
        <f>+ｷ.紙くず!$AA$28</f>
        <v>59</v>
      </c>
      <c r="N39" s="362">
        <f>+ｸ.木くず!$AA$28</f>
        <v>381.5</v>
      </c>
      <c r="O39" s="362">
        <f>+ｹ.繊維くず!$AA$28</f>
        <v>1.5</v>
      </c>
      <c r="P39" s="362">
        <f>+ｺ.動植物性残さ!$AA$28</f>
        <v>0</v>
      </c>
      <c r="Q39" s="362">
        <f>+ｻ.動物系固形不要物!$AA$28</f>
        <v>0</v>
      </c>
      <c r="R39" s="362">
        <f>+ｼ.ｺﾞﾑくず!$AA$28</f>
        <v>0</v>
      </c>
      <c r="S39" s="362">
        <f>+ｽ.金属くず!$AA$28</f>
        <v>102.9</v>
      </c>
      <c r="T39" s="362">
        <f>+ｾ.ｶﾞﾗｽ･ｺﾝｸﾘ･陶磁器くず!$AA$28</f>
        <v>137.30000000000001</v>
      </c>
      <c r="U39" s="362">
        <f>+ｿ.鉱さい!$AA$28</f>
        <v>0</v>
      </c>
      <c r="V39" s="362">
        <f>+ﾀ.がれき類!$AA$28</f>
        <v>1078.4000000000001</v>
      </c>
      <c r="W39" s="362">
        <f>+ﾁ.動物のふん尿!$AA$28</f>
        <v>0</v>
      </c>
      <c r="X39" s="362">
        <f>+ﾂ.動物の死体!$AA$28</f>
        <v>0</v>
      </c>
      <c r="Y39" s="362">
        <f>+ﾃ.ばいじん!$AA$28</f>
        <v>0</v>
      </c>
      <c r="Z39" s="363">
        <f>+ﾄ.混合廃棄物その他!$AA$28</f>
        <v>159.19999999999999</v>
      </c>
      <c r="AA39" s="364">
        <f t="shared" si="4"/>
        <v>1992.7</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1.7</v>
      </c>
      <c r="U42" s="365">
        <f>+ｿ.鉱さい!$R$33</f>
        <v>0</v>
      </c>
      <c r="V42" s="365">
        <f>+ﾀ.がれき類!$R$33</f>
        <v>44</v>
      </c>
      <c r="W42" s="365">
        <f>+ﾁ.動物のふん尿!$R$33</f>
        <v>0</v>
      </c>
      <c r="X42" s="365">
        <f>+ﾂ.動物の死体!$R$33</f>
        <v>0</v>
      </c>
      <c r="Y42" s="365">
        <f>+ﾃ.ばいじん!$R$33</f>
        <v>0</v>
      </c>
      <c r="Z42" s="366">
        <f>+ﾄ.混合廃棄物その他!$R$33</f>
        <v>0</v>
      </c>
      <c r="AA42" s="367">
        <f>SUM(G42:Z42)</f>
        <v>45.7</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72.900000000000006</v>
      </c>
      <c r="M43" s="371">
        <f>+ｷ.紙くず!$AL$27</f>
        <v>59</v>
      </c>
      <c r="N43" s="371">
        <f>+ｸ.木くず!$AL$27</f>
        <v>381.5</v>
      </c>
      <c r="O43" s="371">
        <f>+ｹ.繊維くず!$AL$27</f>
        <v>1.5</v>
      </c>
      <c r="P43" s="371">
        <f>+ｺ.動植物性残さ!$AL$27</f>
        <v>0</v>
      </c>
      <c r="Q43" s="371">
        <f>+ｻ.動物系固形不要物!$AL$27</f>
        <v>0</v>
      </c>
      <c r="R43" s="371">
        <f>+ｼ.ｺﾞﾑくず!$AL$27</f>
        <v>0</v>
      </c>
      <c r="S43" s="371">
        <f>+ｽ.金属くず!$AL$27</f>
        <v>102.9</v>
      </c>
      <c r="T43" s="371">
        <f>+ｾ.ｶﾞﾗｽ･ｺﾝｸﾘ･陶磁器くず!$AL$27</f>
        <v>139</v>
      </c>
      <c r="U43" s="371">
        <f>+ｿ.鉱さい!$AL$27</f>
        <v>0</v>
      </c>
      <c r="V43" s="371">
        <f>+ﾀ.がれき類!$AL$27</f>
        <v>1122.4000000000001</v>
      </c>
      <c r="W43" s="371">
        <f>+ﾁ.動物のふん尿!$AL$27</f>
        <v>0</v>
      </c>
      <c r="X43" s="371">
        <f>+ﾂ.動物の死体!$AL$27</f>
        <v>0</v>
      </c>
      <c r="Y43" s="371">
        <f>+ﾃ.ばいじん!$AL$27</f>
        <v>0</v>
      </c>
      <c r="Z43" s="372">
        <f>+ﾄ.混合廃棄物その他!$AL$27</f>
        <v>159.19999999999999</v>
      </c>
      <c r="AA43" s="373">
        <f t="shared" si="4"/>
        <v>2038.4</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72.900000000000006</v>
      </c>
      <c r="M44" s="374">
        <f>+ｷ.紙くず!$AL$30</f>
        <v>59</v>
      </c>
      <c r="N44" s="374">
        <f>+ｸ.木くず!$AL$30</f>
        <v>381.5</v>
      </c>
      <c r="O44" s="374">
        <f>+ｹ.繊維くず!$AL$30</f>
        <v>1.5</v>
      </c>
      <c r="P44" s="374">
        <f>+ｺ.動植物性残さ!$AL$30</f>
        <v>0</v>
      </c>
      <c r="Q44" s="374">
        <f>+ｻ.動物系固形不要物!$AL$30</f>
        <v>0</v>
      </c>
      <c r="R44" s="374">
        <f>+ｼ.ｺﾞﾑくず!$AL$30</f>
        <v>0</v>
      </c>
      <c r="S44" s="374">
        <f>+ｽ.金属くず!$AL$30</f>
        <v>102.9</v>
      </c>
      <c r="T44" s="374">
        <f>+ｾ.ｶﾞﾗｽ･ｺﾝｸﾘ･陶磁器くず!$AL$30</f>
        <v>137.30000000000001</v>
      </c>
      <c r="U44" s="374">
        <f>+ｿ.鉱さい!$AL$30</f>
        <v>0</v>
      </c>
      <c r="V44" s="374">
        <f>+ﾀ.がれき類!$AL$30</f>
        <v>170.4</v>
      </c>
      <c r="W44" s="374">
        <f>+ﾁ.動物のふん尿!$AL$30</f>
        <v>0</v>
      </c>
      <c r="X44" s="374">
        <f>+ﾂ.動物の死体!$AL$30</f>
        <v>0</v>
      </c>
      <c r="Y44" s="374">
        <f>+ﾃ.ばいじん!$AL$30</f>
        <v>0</v>
      </c>
      <c r="Z44" s="375">
        <f>+ﾄ.混合廃棄物その他!$AL$30</f>
        <v>159.19999999999999</v>
      </c>
      <c r="AA44" s="376">
        <f t="shared" si="4"/>
        <v>1084.6999999999998</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72.900000000000006</v>
      </c>
      <c r="M45" s="377">
        <f>+ｷ.紙くず!$AS$24</f>
        <v>59</v>
      </c>
      <c r="N45" s="377">
        <f>+ｸ.木くず!$AS$24</f>
        <v>381.5</v>
      </c>
      <c r="O45" s="377">
        <f>+ｹ.繊維くず!$AS$24</f>
        <v>1.5</v>
      </c>
      <c r="P45" s="377">
        <f>+ｺ.動植物性残さ!$AS$24</f>
        <v>0</v>
      </c>
      <c r="Q45" s="377">
        <f>+ｻ.動物系固形不要物!$AS$24</f>
        <v>0</v>
      </c>
      <c r="R45" s="377">
        <f>+ｼ.ｺﾞﾑくず!$AS$24</f>
        <v>0</v>
      </c>
      <c r="S45" s="377">
        <f>+ｽ.金属くず!$AS$24</f>
        <v>102.9</v>
      </c>
      <c r="T45" s="377">
        <f>+ｾ.ｶﾞﾗｽ･ｺﾝｸﾘ･陶磁器くず!$AS$24</f>
        <v>137.30000000000001</v>
      </c>
      <c r="U45" s="377">
        <f>+ｿ.鉱さい!$AS$24</f>
        <v>0</v>
      </c>
      <c r="V45" s="377">
        <f>+ﾀ.がれき類!$AS$24</f>
        <v>1078.4000000000001</v>
      </c>
      <c r="W45" s="377">
        <f>+ﾁ.動物のふん尿!$AS$24</f>
        <v>0</v>
      </c>
      <c r="X45" s="377">
        <f>+ﾂ.動物の死体!$AS$24</f>
        <v>0</v>
      </c>
      <c r="Y45" s="377">
        <f>+ﾃ.ばいじん!$AS$24</f>
        <v>0</v>
      </c>
      <c r="Z45" s="378">
        <f>+ﾄ.混合廃棄物その他!$AS$24</f>
        <v>159.19999999999999</v>
      </c>
      <c r="AA45" s="379">
        <f t="shared" si="4"/>
        <v>1992.7</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157.10000000000002</v>
      </c>
      <c r="M55" s="414">
        <f t="shared" si="10"/>
        <v>113</v>
      </c>
      <c r="N55" s="414">
        <f t="shared" si="10"/>
        <v>710.1</v>
      </c>
      <c r="O55" s="414">
        <f t="shared" si="10"/>
        <v>3.4</v>
      </c>
      <c r="P55" s="414">
        <f t="shared" si="10"/>
        <v>0</v>
      </c>
      <c r="Q55" s="414">
        <f t="shared" si="10"/>
        <v>0</v>
      </c>
      <c r="R55" s="414">
        <f t="shared" si="10"/>
        <v>0</v>
      </c>
      <c r="S55" s="414">
        <f t="shared" si="10"/>
        <v>196</v>
      </c>
      <c r="T55" s="414">
        <f t="shared" si="10"/>
        <v>241</v>
      </c>
      <c r="U55" s="414">
        <f t="shared" si="10"/>
        <v>0</v>
      </c>
      <c r="V55" s="414">
        <f t="shared" si="10"/>
        <v>1622.1000000000001</v>
      </c>
      <c r="W55" s="414">
        <f t="shared" si="10"/>
        <v>0</v>
      </c>
      <c r="X55" s="414">
        <f t="shared" si="10"/>
        <v>0</v>
      </c>
      <c r="Y55" s="414">
        <f t="shared" si="10"/>
        <v>0</v>
      </c>
      <c r="Z55" s="414">
        <f t="shared" si="10"/>
        <v>262.7</v>
      </c>
      <c r="AA55" s="415">
        <f>+AA9+AA19+AA20</f>
        <v>3305.4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 月  27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東京都新宿区新宿6-27-30 
    新宿イーストサイドスクエア7階</v>
      </c>
      <c r="K16" s="705"/>
      <c r="L16" s="706"/>
      <c r="M16" s="706"/>
      <c r="N16" s="706"/>
      <c r="O16" s="707"/>
    </row>
    <row r="17" spans="1:15" ht="26.25" customHeight="1" x14ac:dyDescent="0.15">
      <c r="C17" s="78"/>
      <c r="H17" s="23" t="s">
        <v>7</v>
      </c>
      <c r="I17" s="23"/>
      <c r="J17" s="705" t="str">
        <f>+表紙!J40</f>
        <v>三菱地所ホーム株式会社
代表取締役社長　細谷　惣一郎</v>
      </c>
      <c r="K17" s="705"/>
      <c r="L17" s="706"/>
      <c r="M17" s="706"/>
      <c r="N17" s="706"/>
      <c r="O17" s="707"/>
    </row>
    <row r="18" spans="1:15" x14ac:dyDescent="0.15">
      <c r="C18" s="78"/>
      <c r="J18" s="21" t="s">
        <v>8</v>
      </c>
      <c r="O18" s="79"/>
    </row>
    <row r="19" spans="1:15" x14ac:dyDescent="0.15">
      <c r="C19" s="78"/>
      <c r="J19" s="24" t="s">
        <v>9</v>
      </c>
      <c r="K19" s="24"/>
      <c r="L19" s="718" t="str">
        <f>IF(+表紙!L42="","",+表紙!L42)</f>
        <v>03-6774-2644</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三菱地所ホーム株式会社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2619</v>
      </c>
      <c r="N25" s="743"/>
      <c r="O25" s="744"/>
    </row>
    <row r="26" spans="1:15" ht="18" customHeight="1" x14ac:dyDescent="0.15">
      <c r="C26" s="467" t="s">
        <v>11</v>
      </c>
      <c r="D26" s="468"/>
      <c r="E26" s="469"/>
      <c r="F26" s="729" t="str">
        <f>+表紙!F49</f>
        <v>東京都新宿区新宿6-27-30 新宿イーストサイドスクエア7階</v>
      </c>
      <c r="G26" s="730"/>
      <c r="H26" s="730"/>
      <c r="I26" s="730"/>
      <c r="J26" s="730"/>
      <c r="K26" s="730"/>
      <c r="L26" s="126" t="s">
        <v>172</v>
      </c>
      <c r="M26" s="223"/>
      <c r="N26" s="733" t="str">
        <f>IF(+表紙!N49="","",+表紙!N49)</f>
        <v>03-6774-2644</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住宅メーカー</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1983</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1267</v>
      </c>
      <c r="I40" s="241" t="s">
        <v>4</v>
      </c>
      <c r="J40" s="447" t="s">
        <v>324</v>
      </c>
      <c r="K40" s="448"/>
      <c r="L40" s="449"/>
      <c r="M40" s="746">
        <f>+表紙!M63</f>
        <v>1267</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971.1</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1267</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2024-06-27T02:55:17Z</dcterms:created>
  <dcterms:modified xsi:type="dcterms:W3CDTF">2024-09-05T05:41:43Z</dcterms:modified>
</cp:coreProperties>
</file>