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6" i="94"/>
  <c r="W35" i="94"/>
  <c r="W34" i="94"/>
  <c r="W33" i="94"/>
  <c r="W30" i="94"/>
  <c r="W29" i="94"/>
  <c r="W28" i="94"/>
  <c r="W25" i="94"/>
  <c r="W24" i="94"/>
  <c r="W23" i="94"/>
  <c r="W22" i="94"/>
  <c r="W21" i="94"/>
  <c r="W20" i="94"/>
  <c r="C37" i="99"/>
  <c r="C36" i="99"/>
  <c r="C35" i="99"/>
  <c r="C34" i="99"/>
  <c r="H33" i="99"/>
  <c r="H32" i="99"/>
  <c r="AL31" i="99"/>
  <c r="W52" i="94" s="1"/>
  <c r="R30" i="99"/>
  <c r="P27" i="99" s="1"/>
  <c r="F12" i="99" s="1"/>
  <c r="H24" i="99" s="1"/>
  <c r="H30" i="99"/>
  <c r="H28" i="99"/>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W38" i="94" l="1"/>
  <c r="X34" i="94"/>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<sst xmlns="http://schemas.openxmlformats.org/spreadsheetml/2006/main" count="2837" uniqueCount="438">
  <si>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</si>
  <si>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</si>
  <si>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</si>
  <si>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</si>
  <si>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</si>
  <si>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</si>
  <si>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</si>
  <si>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</si>
  <si>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</si>
  <si>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</si>
  <si>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</si>
  <si>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</si>
  <si>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</si>
  <si>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</si>
  <si>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</si>
  <si>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</si>
  <si>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</si>
  <si>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</si>
  <si>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</si>
  <si>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</si>
  <si>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</si>
  <si>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</si>
  <si>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</si>
  <si>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</si>
  <si>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</si>
  <si>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</si>
  <si>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</si>
  <si>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</si>
  <si>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</si>
  <si>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</si>
  <si>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</si>
  <si>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</si>
  <si>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</si>
  <si>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</si>
  <si>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</si>
  <si>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</si>
  <si>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</si>
  <si>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</si>
  <si>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</si>
  <si>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</si>
  <si>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</si>
  <si>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</si>
  <si>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</si>
  <si>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</si>
  <si>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</si>
  <si>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</si>
  <si>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</si>
  <si>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</si>
  <si>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</si>
  <si>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</si>
  <si>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</si>
  <si>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</si>
  <si>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</si>
  <si>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</si>
  <si>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</si>
  <si>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</si>
  <si>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</si>
  <si>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</si>
  <si>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</si>
  <si>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</si>
  <si>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</si>
  <si>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</si>
  <si>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</si>
  <si>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</si>
  <si>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</si>
  <si>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</si>
  <si>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</si>
  <si>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</si>
  <si>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</si>
  <si>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</si>
  <si>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</si>
  <si>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</si>
  <si>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</si>
  <si>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</si>
  <si>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</si>
  <si>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</si>
  <si>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</si>
  <si>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</si>
  <si>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</si>
  <si>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</si>
  <si>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</si>
  <si>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</si>
  <si>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</si>
  <si>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</si>
  <si>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</si>
  <si>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</si>
  <si>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</si>
  <si>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</si>
  <si>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</si>
  <si>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</si>
  <si>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</si>
  <si>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</si>
  <si>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</si>
  <si>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</si>
  <si>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</si>
  <si>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</si>
  <si>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</si>
  <si>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</si>
  <si>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</si>
  <si>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</si>
  <si>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</si>
  <si>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</si>
  <si>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</si>
  <si>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</si>
  <si>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</si>
  <si>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</si>
  <si>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</si>
  <si>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</si>
  <si>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</si>
  <si>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</si>
  <si>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</si>
  <si>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</si>
  <si>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</si>
  <si>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</si>
  <si>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</si>
  <si>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</si>
  <si>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</si>
  <si>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</si>
  <si>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</si>
  <si>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</si>
  <si>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</si>
  <si>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</si>
  <si>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</si>
  <si>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</si>
  <si>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</si>
  <si>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</si>
  <si>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</si>
  <si>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</si>
  <si>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</si>
  <si>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</si>
  <si>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</si>
  <si>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</si>
  <si>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</si>
  <si>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</si>
  <si>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</si>
  <si>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</si>
  <si>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</si>
  <si>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</si>
  <si>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</si>
  <si>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</si>
  <si>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</si>
  <si>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</si>
  <si>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</si>
  <si>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</si>
  <si>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</si>
  <si>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</si>
  <si>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</si>
  <si>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</si>
  <si>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</si>
  <si>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</si>
  <si>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</si>
  <si>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</si>
  <si>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</si>
  <si>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</si>
  <si>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</si>
  <si>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</si>
  <si>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</si>
  <si>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</si>
  <si>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</si>
  <si>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</si>
  <si>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</si>
  <si>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</si>
  <si>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</si>
  <si>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</si>
  <si>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</si>
  <si>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</si>
  <si>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</si>
  <si>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</si>
  <si>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</si>
  <si>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</si>
  <si>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</si>
  <si>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</si>
  <si>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</si>
  <si>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</si>
  <si>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</si>
  <si>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</si>
  <si>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</si>
  <si>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</si>
  <si>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</si>
  <si>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</si>
  <si>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</si>
  <si>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</si>
  <si>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</si>
  <si>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</si>
  <si>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</si>
  <si>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</si>
  <si>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</si>
  <si>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</si>
  <si>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</si>
  <si>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</si>
  <si>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</si>
  <si>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</si>
  <si>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</si>
  <si>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</si>
  <si>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</si>
  <si>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</si>
  <si>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</si>
  <si>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</si>
  <si>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</si>
  <si>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</si>
  <si>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</si>
  <si>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</si>
  <si>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</si>
  <si>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</si>
  <si>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</si>
  <si>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</si>
  <si>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</si>
  <si>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</si>
  <si>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</si>
  <si>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</si>
  <si>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</si>
  <si>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</si>
  <si>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</si>
  <si>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</si>
  <si>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</si>
  <si>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</si>
  <si>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</si>
  <si>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</si>
  <si>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</si>
  <si>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</si>
  <si>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</si>
  <si>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</si>
  <si>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</si>
  <si>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</si>
  <si>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</si>
  <si>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</si>
  <si>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</si>
  <si>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</si>
  <si>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</si>
  <si>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</si>
  <si>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</si>
  <si>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</si>
  <si>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</si>
  <si>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</si>
  <si>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</si>
  <si>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</si>
  <si>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</si>
  <si>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</si>
  <si>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</si>
  <si>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</si>
  <si>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</si>
  <si>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</si>
  <si>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</si>
  <si>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</si>
  <si>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</si>
  <si>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</si>
  <si>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</si>
  <si>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</si>
  <si>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</si>
  <si>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</si>
  <si>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</si>
  <si>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</si>
  <si>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</si>
  <si>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</si>
  <si>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</si>
  <si>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</si>
  <si>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</si>
  <si>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</si>
  <si>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</si>
  <si>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</si>
  <si>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</si>
  <si>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</si>
  <si>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</si>
  <si>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</si>
  <si>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</si>
  <si>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</si>
  <si>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</si>
  <si>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</si>
  <si>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</si>
  <si>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</si>
  <si>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</si>
  <si>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</si>
  <si>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</si>
  <si>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</si>
  <si>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</si>
  <si>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</si>
  <si>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</si>
  <si>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</si>
  <si>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</si>
  <si>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</si>
  <si>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</si>
  <si>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</si>
  <si>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</si>
  <si>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</si>
  <si>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</si>
  <si>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</si>
  <si>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</si>
  <si>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</si>
  <si>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</si>
  <si>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</si>
  <si>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</si>
  <si>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</si>
  <si>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</si>
  <si>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</si>
  <si>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</si>
  <si>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</si>
  <si>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</si>
  <si>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</si>
  <si>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</si>
  <si>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</si>
  <si>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</si>
  <si>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</si>
  <si>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</si>
  <si>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</si>
  <si>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</si>
  <si>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</si>
  <si>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</si>
  <si>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</si>
  <si>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</si>
  <si>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</si>
  <si>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</si>
  <si>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</si>
  <si>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</si>
  <si>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</si>
  <si>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</si>
  <si>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</si>
  <si>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</si>
  <si>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</si>
  <si>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</si>
  <si>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</si>
  <si>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</si>
  <si>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</si>
  <si>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</si>
  <si>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</si>
  <si>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</si>
  <si>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</si>
  <si>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</si>
  <si>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</si>
  <si>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</si>
  <si>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</si>
  <si>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</si>
  <si>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</si>
  <si>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</si>
  <si>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</si>
  <si>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</si>
  <si>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</si>
  <si>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</si>
  <si>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</si>
  <si>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</si>
  <si>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</si>
  <si>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</si>
  <si>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</si>
  <si>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</si>
  <si>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</si>
  <si>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</si>
  <si>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</si>
  <si>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</si>
  <si>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</si>
  <si>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</si>
  <si>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</si>
  <si>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</si>
  <si>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</si>
  <si>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</si>
  <si>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</si>
  <si>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</si>
  <si>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</si>
  <si>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</si>
  <si>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</si>
  <si>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</si>
  <si>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</si>
  <si>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</si>
  <si>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</si>
  <si>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</si>
  <si>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</si>
  <si>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</si>
  <si>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</si>
  <si>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</si>
  <si>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</si>
  <si>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</si>
  <si>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</si>
  <si>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</si>
  <si>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</si>
  <si>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</si>
  <si>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</si>
  <si>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</si>
  <si>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</si>
  <si>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</si>
  <si>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</si>
  <si>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</si>
  <si>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</si>
  <si>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</si>
  <si>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</si>
  <si>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</si>
  <si>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</si>
  <si>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</si>
  <si>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</si>
  <si>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</si>
  <si>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</si>
  <si>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</si>
  <si>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</si>
  <si>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</si>
  <si>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</si>
  <si>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</si>
  <si>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</si>
  <si>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</si>
  <si>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</si>
  <si>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</si>
  <si>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</si>
  <si>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</si>
  <si>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</si>
  <si>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</si>
  <si>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</si>
  <si>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</si>
  <si>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</si>
  <si>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</si>
  <si>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</si>
  <si>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</si>
  <si>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</si>
  <si>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</si>
  <si>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</si>
  <si>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</si>
  <si>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</si>
  <si>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</si>
  <si>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</si>
  <si>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</si>
  <si>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</si>
  <si>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</si>
  <si>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</si>
  <si>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</si>
  <si>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</si>
  <si>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</si>
  <si>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</si>
  <si>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</si>
  <si>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</si>
  <si>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</si>
  <si>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</si>
  <si>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</si>
  <si>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</si>
  <si>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横浜市港北区新横浜1-3-1-401</t>
    <phoneticPr fontId="3"/>
  </si>
  <si>
    <t>双葉鉄道工業株式会社　小野　武彦</t>
    <phoneticPr fontId="3"/>
  </si>
  <si>
    <t>双葉鉄道工業株式会社</t>
    <phoneticPr fontId="3"/>
  </si>
  <si>
    <t>045-534-8805</t>
    <phoneticPr fontId="3"/>
  </si>
  <si>
    <t>横浜市長</t>
    <phoneticPr fontId="3"/>
  </si>
  <si>
    <t>Ｄ－建設業</t>
    <phoneticPr fontId="3"/>
  </si>
  <si>
    <t>土木工事業</t>
    <phoneticPr fontId="3"/>
  </si>
  <si>
    <t>045-534-8805</t>
    <phoneticPr fontId="3"/>
  </si>
  <si>
    <t>○</t>
  </si>
  <si>
    <t>全ての収集運搬・処分を電子マニフェストにて処理予定しました。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</si>
</sst>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Normal="100" zoomScaleSheetLayoutView="100" workbookViewId="0">
      <selection activeCell="S28" sqref="S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436</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v>45473</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432</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431</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2666</v>
      </c>
      <c r="N48" s="546"/>
      <c r="O48" s="547"/>
    </row>
    <row r="49" spans="3:48" ht="18.75" customHeight="1">
      <c r="C49" s="527" t="s">
        <v>11</v>
      </c>
      <c r="D49" s="528"/>
      <c r="E49" s="529"/>
      <c r="F49" s="555" t="s">
        <v>428</v>
      </c>
      <c r="G49" s="556"/>
      <c r="H49" s="556"/>
      <c r="I49" s="556"/>
      <c r="J49" s="556"/>
      <c r="K49" s="556"/>
      <c r="L49" s="443" t="s">
        <v>134</v>
      </c>
      <c r="M49" s="446"/>
      <c r="N49" s="548" t="s">
        <v>435</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433</v>
      </c>
      <c r="G52" s="562"/>
      <c r="H52" s="562"/>
      <c r="I52" s="562"/>
      <c r="J52" s="31" t="s">
        <v>47</v>
      </c>
      <c r="K52" s="31"/>
      <c r="L52" s="563" t="s">
        <v>434</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v>2400</v>
      </c>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52</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110</v>
      </c>
      <c r="I63" s="272" t="s">
        <v>4</v>
      </c>
      <c r="J63" s="493" t="s">
        <v>228</v>
      </c>
      <c r="K63" s="494"/>
      <c r="L63" s="495"/>
      <c r="M63" s="577" t="str">
        <f>+別紙!X14</f>
        <v>0</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71.959999999999994</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46.25</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437</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双葉鉄道工業株式会社</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4" zoomScaleNormal="100" workbookViewId="0">
      <selection activeCell="AE26" sqref="AE2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46.2</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110</v>
      </c>
      <c r="E24" s="650"/>
      <c r="F24" s="650"/>
      <c r="G24" s="199" t="s">
        <v>158</v>
      </c>
      <c r="H24" s="695">
        <f>+F12</f>
        <v>46.2</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46.2</v>
      </c>
      <c r="Q27" s="676"/>
      <c r="R27" s="676"/>
      <c r="S27" s="676"/>
      <c r="T27" s="52" t="s">
        <v>38</v>
      </c>
      <c r="U27" s="72"/>
      <c r="V27" s="72"/>
      <c r="Y27" s="70" t="s">
        <v>39</v>
      </c>
      <c r="Z27" s="73"/>
      <c r="AH27" s="61"/>
      <c r="AI27" s="61"/>
      <c r="AJ27" s="61"/>
      <c r="AK27" s="61"/>
      <c r="AL27" s="655">
        <f>+AH18+P27</f>
        <v>46.2</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46.2</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v>46.2</v>
      </c>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R33" sqref="R33:U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6" zoomScaleNormal="100" workbookViewId="0">
      <selection activeCell="AX25" sqref="AX2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双葉鉄道工業株式会社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0.05</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13</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v>0</v>
      </c>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0.05</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0.05</v>
      </c>
      <c r="Q27" s="676"/>
      <c r="R27" s="676"/>
      <c r="S27" s="676"/>
      <c r="T27" s="52" t="s">
        <v>13</v>
      </c>
      <c r="U27" s="72"/>
      <c r="V27" s="72"/>
      <c r="Y27" s="70" t="s">
        <v>30</v>
      </c>
      <c r="Z27" s="73"/>
      <c r="AH27" s="61"/>
      <c r="AI27" s="61"/>
      <c r="AJ27" s="61"/>
      <c r="AK27" s="61"/>
      <c r="AL27" s="655">
        <f>+AH18+P27</f>
        <v>0.05</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0.05</v>
      </c>
      <c r="I29" s="692"/>
      <c r="J29" s="199" t="s">
        <v>158</v>
      </c>
      <c r="M29" s="660"/>
      <c r="P29" s="64"/>
      <c r="Q29" s="147"/>
      <c r="R29" s="59" t="s">
        <v>144</v>
      </c>
      <c r="S29" s="662" t="s">
        <v>33</v>
      </c>
      <c r="T29" s="673"/>
      <c r="U29" s="673"/>
      <c r="V29" s="674"/>
      <c r="W29" s="56"/>
      <c r="X29" s="74"/>
      <c r="Y29" s="677" t="s">
        <v>191</v>
      </c>
      <c r="Z29" s="678"/>
      <c r="AA29" s="649">
        <v>0.05</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0.05</v>
      </c>
      <c r="I30" s="692"/>
      <c r="J30" s="199" t="s">
        <v>158</v>
      </c>
      <c r="M30" s="660"/>
      <c r="P30" s="64"/>
      <c r="R30" s="675">
        <f>+ROUND(AA28,2)+ROUND(AA29,2)+ROUND(AA30,2)</f>
        <v>0.05</v>
      </c>
      <c r="S30" s="676"/>
      <c r="T30" s="676"/>
      <c r="U30" s="676"/>
      <c r="V30" s="52" t="s">
        <v>13</v>
      </c>
      <c r="Y30" s="677" t="s">
        <v>148</v>
      </c>
      <c r="Z30" s="678"/>
      <c r="AA30" s="649">
        <v>0</v>
      </c>
      <c r="AB30" s="650"/>
      <c r="AC30" s="650"/>
      <c r="AD30" s="650"/>
      <c r="AE30" s="650"/>
      <c r="AF30" s="52" t="s">
        <v>13</v>
      </c>
      <c r="AL30" s="620">
        <v>0.05</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P19" sqref="P19"/>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双葉鉄道工業株式会社</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110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t="str">
        <f>IF(OR(ﾁ.廃水銀等!D24&gt;0,ﾁ.廃水銀等!D24&lt;0),ﾁ.廃水銀等!D24,IF(W$19&gt;0,"0",0))</f>
        <v>0</v>
      </c>
      <c r="X9" s="384">
        <f t="shared" ref="X9:X18" si="0">IF(SUM(G9:W9)&gt;0,SUM(G9:W9),IF(X$19&gt;0,"0",0))</f>
        <v>110</v>
      </c>
    </row>
    <row r="10" spans="2:24" ht="24" customHeight="1">
      <c r="B10" s="173" t="s">
        <v>327</v>
      </c>
      <c r="C10" s="758" t="s">
        <v>244</v>
      </c>
      <c r="D10" s="758"/>
      <c r="E10" s="758"/>
      <c r="F10" s="759"/>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t="str">
        <f>IF(OR(ﾁ.廃水銀等!D25&gt;0,ﾁ.廃水銀等!D25&lt;0),ﾁ.廃水銀等!D25,IF(W$19&gt;0,"0",0))</f>
        <v>0</v>
      </c>
      <c r="X10" s="386" t="str">
        <f t="shared" si="0"/>
        <v>0</v>
      </c>
    </row>
    <row r="11" spans="2:24" ht="24" customHeight="1">
      <c r="B11" s="173" t="s">
        <v>328</v>
      </c>
      <c r="C11" s="744" t="s">
        <v>245</v>
      </c>
      <c r="D11" s="744"/>
      <c r="E11" s="744"/>
      <c r="F11" s="745"/>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t="str">
        <f>IF(OR(ﾁ.廃水銀等!D26&gt;0,ﾁ.廃水銀等!D26&lt;0),ﾁ.廃水銀等!D26,IF(W$19&gt;0,"0",0))</f>
        <v>0</v>
      </c>
      <c r="X11" s="389" t="str">
        <f t="shared" si="0"/>
        <v>0</v>
      </c>
    </row>
    <row r="12" spans="2:24" ht="24" customHeight="1">
      <c r="B12" s="173">
        <v>5</v>
      </c>
      <c r="C12" s="744" t="s">
        <v>246</v>
      </c>
      <c r="D12" s="744"/>
      <c r="E12" s="744"/>
      <c r="F12" s="745"/>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t="str">
        <f>IF(OR(ﾁ.廃水銀等!D27&gt;0,ﾁ.廃水銀等!D27&lt;0),ﾁ.廃水銀等!D27,IF(W$19&gt;0,"0",0))</f>
        <v>0</v>
      </c>
      <c r="X12" s="389" t="str">
        <f t="shared" si="0"/>
        <v>0</v>
      </c>
    </row>
    <row r="13" spans="2:24" ht="24" customHeight="1">
      <c r="B13" s="173" t="s">
        <v>168</v>
      </c>
      <c r="C13" s="760" t="s">
        <v>247</v>
      </c>
      <c r="D13" s="729"/>
      <c r="E13" s="729"/>
      <c r="F13" s="730"/>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t="str">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t="str">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t="str">
        <f>IF(OR(ﾁ.廃水銀等!D29&gt;0,ﾁ.廃水銀等!D29&lt;0),ﾁ.廃水銀等!D29,IF(W$19&gt;0,"0",0))</f>
        <v>0</v>
      </c>
      <c r="X14" s="389" t="str">
        <f t="shared" si="0"/>
        <v>0</v>
      </c>
    </row>
    <row r="15" spans="2:24" ht="24" customHeight="1">
      <c r="B15" s="173" t="s">
        <v>184</v>
      </c>
      <c r="C15" s="744" t="s">
        <v>182</v>
      </c>
      <c r="D15" s="744"/>
      <c r="E15" s="744"/>
      <c r="F15" s="745"/>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t="str">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t="str">
        <f>IF(OR(ﾁ.廃水銀等!D30&gt;0,ﾁ.廃水銀等!D30&lt;0),ﾁ.廃水銀等!D30,IF(W$19&gt;0,"0",0))</f>
        <v>0</v>
      </c>
      <c r="X15" s="389" t="str">
        <f t="shared" si="0"/>
        <v>0</v>
      </c>
    </row>
    <row r="16" spans="2:24" ht="24" customHeight="1">
      <c r="B16" s="173" t="s">
        <v>185</v>
      </c>
      <c r="C16" s="744" t="s">
        <v>183</v>
      </c>
      <c r="D16" s="744"/>
      <c r="E16" s="744"/>
      <c r="F16" s="745"/>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t="str">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t="str">
        <f>IF(OR(ﾁ.廃水銀等!D31&gt;0,ﾁ.廃水銀等!D31&lt;0),ﾁ.廃水銀等!D31,IF(W$19&gt;0,"0",0))</f>
        <v>0</v>
      </c>
      <c r="X16" s="389" t="str">
        <f t="shared" si="0"/>
        <v>0</v>
      </c>
    </row>
    <row r="17" spans="2:24" ht="24" customHeight="1">
      <c r="B17" s="173"/>
      <c r="C17" s="744" t="s">
        <v>400</v>
      </c>
      <c r="D17" s="744"/>
      <c r="E17" s="744"/>
      <c r="F17" s="745"/>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t="str">
        <f>IF(OR(ﾁ.廃水銀等!D32&gt;0,ﾁ.廃水銀等!D32&lt;0),ﾁ.廃水銀等!D32,IF(W$19&gt;0,"0",0))</f>
        <v>0</v>
      </c>
      <c r="X17" s="389" t="str">
        <f t="shared" si="0"/>
        <v>0</v>
      </c>
    </row>
    <row r="18" spans="2:24" ht="24" customHeight="1" thickBot="1">
      <c r="B18" s="174"/>
      <c r="C18" s="202" t="s">
        <v>201</v>
      </c>
      <c r="D18" s="756" t="s">
        <v>403</v>
      </c>
      <c r="E18" s="756"/>
      <c r="F18" s="757"/>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t="str">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t="str">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v>
      </c>
      <c r="H19" s="393">
        <f t="shared" si="1"/>
        <v>0</v>
      </c>
      <c r="I19" s="393">
        <f t="shared" si="1"/>
        <v>0</v>
      </c>
      <c r="J19" s="393">
        <f t="shared" si="1"/>
        <v>0</v>
      </c>
      <c r="K19" s="393">
        <f t="shared" si="1"/>
        <v>0</v>
      </c>
      <c r="L19" s="393">
        <f t="shared" si="1"/>
        <v>0</v>
      </c>
      <c r="M19" s="393">
        <f t="shared" si="1"/>
        <v>0</v>
      </c>
      <c r="N19" s="393">
        <f t="shared" si="1"/>
        <v>0</v>
      </c>
      <c r="O19" s="393">
        <f t="shared" si="1"/>
        <v>0</v>
      </c>
      <c r="P19" s="393">
        <f t="shared" si="1"/>
        <v>46.2</v>
      </c>
      <c r="Q19" s="393">
        <f t="shared" si="1"/>
        <v>0</v>
      </c>
      <c r="R19" s="393">
        <f t="shared" si="1"/>
        <v>0</v>
      </c>
      <c r="S19" s="393">
        <f t="shared" si="1"/>
        <v>0</v>
      </c>
      <c r="T19" s="393">
        <f t="shared" si="1"/>
        <v>0</v>
      </c>
      <c r="U19" s="393">
        <f>+U37+U25+U23+U22+U21-U20</f>
        <v>0</v>
      </c>
      <c r="V19" s="393">
        <f t="shared" si="1"/>
        <v>0</v>
      </c>
      <c r="W19" s="393">
        <f>+W37+W25+W23+W22+W21-W20</f>
        <v>0.05</v>
      </c>
      <c r="X19" s="394">
        <f t="shared" ref="X19:X47" si="2">SUM(G19:W19)</f>
        <v>46.25</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v>
      </c>
      <c r="H37" s="417">
        <f t="shared" si="7"/>
        <v>0</v>
      </c>
      <c r="I37" s="417">
        <f t="shared" si="7"/>
        <v>0</v>
      </c>
      <c r="J37" s="417">
        <f t="shared" si="7"/>
        <v>0</v>
      </c>
      <c r="K37" s="417">
        <f t="shared" si="7"/>
        <v>0</v>
      </c>
      <c r="L37" s="417">
        <f t="shared" si="7"/>
        <v>0</v>
      </c>
      <c r="M37" s="417">
        <f t="shared" si="7"/>
        <v>0</v>
      </c>
      <c r="N37" s="417">
        <f t="shared" si="7"/>
        <v>0</v>
      </c>
      <c r="O37" s="417">
        <f t="shared" si="7"/>
        <v>0</v>
      </c>
      <c r="P37" s="417">
        <f t="shared" si="7"/>
        <v>46.2</v>
      </c>
      <c r="Q37" s="417">
        <f t="shared" si="7"/>
        <v>0</v>
      </c>
      <c r="R37" s="417">
        <f t="shared" si="7"/>
        <v>0</v>
      </c>
      <c r="S37" s="417">
        <f t="shared" si="7"/>
        <v>0</v>
      </c>
      <c r="T37" s="417">
        <f t="shared" si="7"/>
        <v>0</v>
      </c>
      <c r="U37" s="417">
        <f t="shared" si="7"/>
        <v>0</v>
      </c>
      <c r="V37" s="417">
        <f t="shared" si="7"/>
        <v>0</v>
      </c>
      <c r="W37" s="417">
        <f>+W38+W42</f>
        <v>0.05</v>
      </c>
      <c r="X37" s="418">
        <f t="shared" si="2"/>
        <v>46.25</v>
      </c>
    </row>
    <row r="38" spans="2:24" ht="24" customHeight="1">
      <c r="B38" s="171"/>
      <c r="C38" s="73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0.05</v>
      </c>
      <c r="X38" s="412">
        <f t="shared" si="2"/>
        <v>0.05</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0.05</v>
      </c>
      <c r="X40" s="414">
        <f t="shared" si="2"/>
        <v>0.05</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46.2</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46.2</v>
      </c>
    </row>
    <row r="43" spans="2:24" ht="24" customHeight="1">
      <c r="B43" s="171"/>
      <c r="C43" s="125" t="s">
        <v>177</v>
      </c>
      <c r="D43" s="723" t="s">
        <v>224</v>
      </c>
      <c r="E43" s="723"/>
      <c r="F43" s="724"/>
      <c r="G43" s="419">
        <f>+ｱ.特管廃油!$AL$27</f>
        <v>0</v>
      </c>
      <c r="H43" s="419">
        <f>+ｲ.特管廃酸!$AL$27</f>
        <v>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46.2</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0.05</v>
      </c>
      <c r="X43" s="420">
        <f t="shared" si="2"/>
        <v>46.25</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0.05</v>
      </c>
      <c r="X44" s="422">
        <f t="shared" si="2"/>
        <v>0.05</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0</v>
      </c>
      <c r="K55" s="474">
        <f t="shared" si="9"/>
        <v>0</v>
      </c>
      <c r="L55" s="474">
        <f t="shared" si="9"/>
        <v>0</v>
      </c>
      <c r="M55" s="474">
        <f t="shared" si="9"/>
        <v>0</v>
      </c>
      <c r="N55" s="474">
        <f t="shared" si="9"/>
        <v>0</v>
      </c>
      <c r="O55" s="474">
        <f t="shared" si="9"/>
        <v>0</v>
      </c>
      <c r="P55" s="474">
        <f t="shared" si="9"/>
        <v>156.19999999999999</v>
      </c>
      <c r="Q55" s="474">
        <f t="shared" si="9"/>
        <v>0</v>
      </c>
      <c r="R55" s="474">
        <f t="shared" si="9"/>
        <v>0</v>
      </c>
      <c r="S55" s="474">
        <f t="shared" si="9"/>
        <v>0</v>
      </c>
      <c r="T55" s="474">
        <f t="shared" si="9"/>
        <v>0</v>
      </c>
      <c r="U55" s="474">
        <f t="shared" si="9"/>
        <v>0</v>
      </c>
      <c r="V55" s="474">
        <f t="shared" si="9"/>
        <v>0</v>
      </c>
      <c r="W55" s="474">
        <f>IF(W9="0",+W19+W20,+W9+W19+W20)</f>
        <v>0.05</v>
      </c>
      <c r="X55" s="475">
        <f>+X9+X19+X20</f>
        <v>156.25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f>+表紙!L34</f>
        <v>45473</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横浜市港北区新横浜1-3-1-401</v>
      </c>
      <c r="K16" s="797"/>
      <c r="L16" s="798"/>
      <c r="M16" s="798"/>
      <c r="N16" s="798"/>
      <c r="O16" s="799"/>
    </row>
    <row r="17" spans="1:17" ht="26.25" customHeight="1">
      <c r="C17" s="233"/>
      <c r="D17" s="234"/>
      <c r="E17" s="234"/>
      <c r="F17" s="234"/>
      <c r="G17" s="234"/>
      <c r="H17" s="238" t="s">
        <v>7</v>
      </c>
      <c r="I17" s="238"/>
      <c r="J17" s="797" t="str">
        <f>+表紙!J40</f>
        <v>双葉鉄道工業株式会社　小野　武彦</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045-534-8805</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双葉鉄道工業株式会社</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2666</v>
      </c>
      <c r="N25" s="827"/>
      <c r="O25" s="828"/>
    </row>
    <row r="26" spans="1:17" ht="21" customHeight="1">
      <c r="C26" s="800" t="s">
        <v>11</v>
      </c>
      <c r="D26" s="801"/>
      <c r="E26" s="802"/>
      <c r="F26" s="831" t="str">
        <f>+表紙!F49</f>
        <v>横浜市港北区新横浜1-3-1-401</v>
      </c>
      <c r="G26" s="832"/>
      <c r="H26" s="832"/>
      <c r="I26" s="832"/>
      <c r="J26" s="832"/>
      <c r="K26" s="832"/>
      <c r="L26" s="128" t="s">
        <v>134</v>
      </c>
      <c r="M26" s="243"/>
      <c r="N26" s="779" t="str">
        <f>IF(+表紙!N49="","",+表紙!N49)</f>
        <v>045-534-8805</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Ｄ－建設業</v>
      </c>
      <c r="G29" s="773"/>
      <c r="H29" s="773"/>
      <c r="I29" s="773"/>
      <c r="J29" s="359" t="s">
        <v>47</v>
      </c>
      <c r="K29" s="359"/>
      <c r="L29" s="781" t="str">
        <f>IF(+表紙!L52="","",+表紙!L52)</f>
        <v>土木工事業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f>IF(+表紙!L54="","",+表紙!L54)</f>
        <v>2400</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52</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110</v>
      </c>
      <c r="I40" s="272" t="s">
        <v>4</v>
      </c>
      <c r="J40" s="493" t="s">
        <v>293</v>
      </c>
      <c r="K40" s="494"/>
      <c r="L40" s="495"/>
      <c r="M40" s="837" t="str">
        <f>+表紙!M63</f>
        <v>0</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71.959999999999994</v>
      </c>
      <c r="N46" s="335" t="s">
        <v>329</v>
      </c>
      <c r="O46" s="336"/>
    </row>
    <row r="47" spans="1:17" ht="17.25" customHeight="1">
      <c r="C47" s="337"/>
      <c r="D47" s="587"/>
      <c r="E47" s="588"/>
      <c r="F47" s="588"/>
      <c r="G47" s="588"/>
      <c r="H47" s="588"/>
      <c r="I47" s="589"/>
      <c r="J47" s="498" t="s">
        <v>413</v>
      </c>
      <c r="K47" s="499"/>
      <c r="L47" s="499"/>
      <c r="M47" s="339">
        <f>IF(表紙!M70="","",表紙!M70)</f>
        <v>46.25</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全ての収集運搬・処分を電子マニフェストにて処理予定しました。</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2024-09-05T05:47:14Z</dcterms:modified>
</cp:coreProperties>
</file>