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255" windowHeight="6105"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W45" i="94"/>
  <c r="M45" i="94"/>
  <c r="N45" i="94"/>
  <c r="F12" i="89"/>
  <c r="H24" i="89" s="1"/>
  <c r="Y18" i="91"/>
  <c r="P16" i="91" s="1"/>
  <c r="X50" i="94" s="1"/>
  <c r="H31" i="87" l="1"/>
  <c r="H31" i="88"/>
  <c r="AL27" i="80"/>
  <c r="V43" i="94" s="1"/>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0" l="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<sst xmlns="http://schemas.openxmlformats.org/spreadsheetml/2006/main" count="3277" uniqueCount="461">
  <si>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</si>
  <si>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</si>
  <si>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</si>
  <si>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</si>
  <si>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</si>
  <si>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</si>
  <si>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</si>
  <si>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</si>
  <si>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</si>
  <si>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</si>
  <si>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</si>
  <si>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</si>
  <si>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</si>
  <si>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</si>
  <si>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</si>
  <si>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</si>
  <si>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</si>
  <si>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</si>
  <si>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</si>
  <si>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</si>
  <si>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</si>
  <si>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</si>
  <si>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</si>
  <si>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</si>
  <si>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</si>
  <si>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</si>
  <si>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</si>
  <si>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</si>
  <si>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</si>
  <si>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</si>
  <si>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</si>
  <si>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</si>
  <si>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</si>
  <si>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</si>
  <si>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</si>
  <si>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</si>
  <si>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</si>
  <si>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</si>
  <si>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</si>
  <si>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</si>
  <si>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</si>
  <si>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</si>
  <si>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</si>
  <si>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</si>
  <si>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</si>
  <si>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</si>
  <si>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</si>
  <si>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</si>
  <si>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</si>
  <si>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</si>
  <si>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</si>
  <si>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</si>
  <si>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</si>
  <si>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</si>
  <si>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</si>
  <si>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</si>
  <si>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</si>
  <si>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</si>
  <si>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</si>
  <si>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</si>
  <si>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</si>
  <si>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</si>
  <si>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</si>
  <si>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</si>
  <si>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</si>
  <si>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</si>
  <si>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</si>
  <si>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</si>
  <si>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</si>
  <si>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</si>
  <si>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</si>
  <si>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</si>
  <si>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</si>
  <si>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</si>
  <si>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</si>
  <si>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</si>
  <si>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</si>
  <si>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</si>
  <si>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</si>
  <si>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</si>
  <si>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</si>
  <si>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</si>
  <si>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</si>
  <si>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</si>
  <si>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</si>
  <si>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</si>
  <si>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</si>
  <si>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</si>
  <si>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</si>
  <si>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</si>
  <si>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</si>
  <si>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</si>
  <si>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</si>
  <si>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</si>
  <si>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</si>
  <si>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</si>
  <si>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</si>
  <si>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</si>
  <si>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</si>
  <si>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</si>
  <si>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</si>
  <si>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</si>
  <si>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</si>
  <si>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</si>
  <si>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</si>
  <si>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</si>
  <si>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</si>
  <si>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</si>
  <si>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</si>
  <si>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</si>
  <si>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</si>
  <si>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</si>
  <si>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</si>
  <si>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</si>
  <si>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</si>
  <si>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</si>
  <si>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</si>
  <si>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</si>
  <si>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</si>
  <si>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</si>
  <si>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</si>
  <si>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</si>
  <si>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</si>
  <si>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</si>
  <si>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</si>
  <si>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</si>
  <si>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</si>
  <si>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</si>
  <si>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</si>
  <si>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</si>
  <si>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</si>
  <si>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</si>
  <si>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</si>
  <si>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</si>
  <si>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</si>
  <si>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</si>
  <si>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</si>
  <si>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</si>
  <si>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</si>
  <si>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</si>
  <si>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</si>
  <si>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</si>
  <si>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</si>
  <si>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</si>
  <si>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</si>
  <si>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</si>
  <si>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</si>
  <si>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</si>
  <si>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</si>
  <si>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</si>
  <si>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</si>
  <si>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</si>
  <si>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</si>
  <si>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</si>
  <si>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</si>
  <si>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</si>
  <si>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</si>
  <si>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</si>
  <si>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</si>
  <si>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</si>
  <si>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</si>
  <si>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</si>
  <si>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</si>
  <si>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</si>
  <si>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</si>
  <si>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</si>
  <si>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</si>
  <si>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</si>
  <si>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</si>
  <si>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</si>
  <si>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</si>
  <si>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</si>
  <si>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</si>
  <si>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</si>
  <si>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</si>
  <si>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</si>
  <si>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</si>
  <si>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</si>
  <si>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</si>
  <si>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</si>
  <si>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</si>
  <si>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</si>
  <si>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</si>
  <si>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</si>
  <si>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</si>
  <si>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</si>
  <si>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</si>
  <si>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</si>
  <si>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</si>
  <si>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</si>
  <si>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</si>
  <si>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</si>
  <si>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</si>
  <si>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</si>
  <si>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</si>
  <si>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</si>
  <si>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</si>
  <si>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</si>
  <si>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</si>
  <si>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</si>
  <si>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</si>
  <si>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</si>
  <si>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</si>
  <si>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</si>
  <si>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</si>
  <si>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</si>
  <si>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</si>
  <si>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</si>
  <si>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</si>
  <si>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</si>
  <si>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</si>
  <si>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</si>
  <si>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</si>
  <si>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</si>
  <si>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</si>
  <si>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</si>
  <si>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</si>
  <si>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</si>
  <si>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</si>
  <si>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</si>
  <si>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</si>
  <si>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</si>
  <si>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</si>
  <si>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</si>
  <si>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</si>
  <si>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</si>
  <si>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</si>
  <si>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</si>
  <si>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</si>
  <si>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</si>
  <si>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</si>
  <si>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</si>
  <si>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</si>
  <si>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</si>
  <si>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</si>
  <si>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</si>
  <si>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</si>
  <si>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</si>
  <si>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</si>
  <si>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</si>
  <si>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</si>
  <si>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</si>
  <si>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</si>
  <si>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</si>
  <si>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</si>
  <si>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</si>
  <si>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</si>
  <si>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</si>
  <si>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</si>
  <si>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</si>
  <si>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</si>
  <si>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</si>
  <si>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</si>
  <si>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</si>
  <si>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</si>
  <si>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</si>
  <si>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</si>
  <si>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</si>
  <si>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</si>
  <si>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</si>
  <si>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</si>
  <si>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</si>
  <si>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</si>
  <si>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</si>
  <si>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</si>
  <si>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</si>
  <si>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</si>
  <si>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</si>
  <si>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</si>
  <si>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</si>
  <si>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</si>
  <si>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</si>
  <si>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</si>
  <si>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</si>
  <si>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</si>
  <si>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</si>
  <si>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</si>
  <si>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</si>
  <si>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</si>
  <si>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</si>
  <si>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</si>
  <si>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</si>
  <si>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</si>
  <si>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</si>
  <si>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</si>
  <si>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</si>
  <si>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</si>
  <si>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</si>
  <si>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</si>
  <si>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</si>
  <si>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</si>
  <si>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</si>
  <si>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</si>
  <si>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</si>
  <si>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</si>
  <si>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</si>
  <si>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</si>
  <si>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</si>
  <si>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</si>
  <si>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</si>
  <si>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</si>
  <si>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</si>
  <si>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</si>
  <si>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</si>
  <si>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</si>
  <si>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</si>
  <si>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</si>
  <si>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</si>
  <si>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</si>
  <si>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</si>
  <si>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</si>
  <si>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</si>
  <si>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</si>
  <si>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</si>
  <si>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</si>
  <si>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</si>
  <si>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</si>
  <si>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</si>
  <si>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</si>
  <si>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</si>
  <si>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</si>
  <si>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</si>
  <si>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</si>
  <si>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</si>
  <si>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</si>
  <si>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</si>
  <si>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</si>
  <si>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</si>
  <si>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</si>
  <si>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</si>
  <si>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</si>
  <si>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</si>
  <si>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</si>
  <si>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</si>
  <si>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</si>
  <si>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</si>
  <si>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</si>
  <si>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</si>
  <si>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</si>
  <si>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</si>
  <si>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</si>
  <si>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</si>
  <si>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</si>
  <si>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</si>
  <si>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</si>
  <si>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</si>
  <si>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</si>
  <si>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</si>
  <si>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</si>
  <si>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</si>
  <si>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</si>
  <si>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</si>
  <si>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</si>
  <si>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</si>
  <si>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</si>
  <si>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</si>
  <si>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</si>
  <si>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</si>
  <si>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</si>
  <si>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</si>
  <si>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</si>
  <si>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</si>
  <si>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</si>
  <si>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</si>
  <si>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</si>
  <si>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</si>
  <si>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</si>
  <si>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</si>
  <si>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</si>
  <si>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</si>
  <si>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</si>
  <si>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</si>
  <si>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</si>
  <si>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</si>
  <si>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</si>
  <si>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</si>
  <si>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</si>
  <si>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</si>
  <si>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</si>
  <si>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</si>
  <si>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</si>
  <si>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</si>
  <si>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</si>
  <si>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</si>
  <si>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</si>
  <si>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</si>
  <si>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</si>
  <si>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</si>
  <si>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</si>
  <si>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</si>
  <si>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</si>
  <si>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</si>
  <si>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</si>
  <si>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</si>
  <si>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</si>
  <si>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</si>
  <si>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</si>
  <si>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</si>
  <si>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</si>
  <si>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</si>
  <si>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</si>
  <si>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</si>
  <si>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</si>
  <si>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</si>
  <si>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</si>
  <si>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</si>
  <si>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</si>
  <si>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</si>
  <si>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</si>
  <si>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</si>
  <si>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</si>
  <si>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</si>
  <si>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</si>
  <si>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</si>
  <si>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</si>
  <si>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</si>
  <si>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</si>
  <si>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</si>
  <si>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</si>
  <si>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</si>
  <si>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</si>
  <si>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</si>
  <si>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</si>
  <si>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</si>
  <si>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</si>
  <si>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</si>
  <si>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</si>
  <si>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</si>
  <si>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</si>
  <si>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</si>
  <si>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</si>
  <si>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</si>
  <si>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</si>
  <si>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</si>
  <si>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</si>
  <si>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</si>
  <si>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</si>
  <si>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</si>
  <si>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</si>
  <si>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</si>
  <si>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</si>
  <si>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</si>
  <si>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</si>
  <si>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</si>
  <si>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</si>
  <si>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</si>
  <si>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</si>
  <si>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</si>
  <si>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</si>
  <si>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</si>
  <si>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</si>
  <si>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03-6747-6027</t>
    <phoneticPr fontId="3"/>
  </si>
  <si>
    <t>東京都文京区後楽1丁目5番3号
後楽国際ビルディング12階</t>
    <rPh sb="0" eb="3">
      <t>トウキョウト</t>
    </rPh>
    <rPh sb="3" eb="6">
      <t>ブンキョウク</t>
    </rPh>
    <rPh sb="6" eb="8">
      <t>コウラク</t>
    </rPh>
    <rPh sb="9" eb="11">
      <t>チョウメ</t>
    </rPh>
    <rPh sb="12" eb="13">
      <t>バン</t>
    </rPh>
    <rPh sb="14" eb="15">
      <t>ゴウ</t>
    </rPh>
    <rPh sb="16" eb="20">
      <t>コウラクコクサイ</t>
    </rPh>
    <rPh sb="28" eb="29">
      <t>カイ</t>
    </rPh>
    <phoneticPr fontId="3"/>
  </si>
  <si>
    <t>株式会社塩浜工業東京本社
代表取締役　塩浜都広</t>
    <rPh sb="0" eb="4">
      <t>カブシキガイシャ</t>
    </rPh>
    <rPh sb="4" eb="8">
      <t>シオハマコウギョウ</t>
    </rPh>
    <rPh sb="8" eb="12">
      <t>トウキョウホンシャ</t>
    </rPh>
    <rPh sb="13" eb="18">
      <t>ダイヒョウトリシマリヤク</t>
    </rPh>
    <rPh sb="19" eb="23">
      <t>シオハマミヤコヒロ</t>
    </rPh>
    <phoneticPr fontId="3"/>
  </si>
  <si>
    <t>総合工事業</t>
    <rPh sb="0" eb="5">
      <t>ソウゴウコウジギョウ</t>
    </rPh>
    <phoneticPr fontId="3"/>
  </si>
  <si>
    <t>○</t>
  </si>
  <si>
    <t>370名(2024年4月時点)</t>
    <phoneticPr fontId="3"/>
  </si>
  <si>
    <t>2023年度完工高588億円</t>
    <phoneticPr fontId="3"/>
  </si>
  <si>
    <t>令和    6年    6月    27日</t>
    <phoneticPr fontId="3"/>
  </si>
  <si>
    <t>東京都文京区後楽1丁目5番3号
後楽国際ビルディング12階</t>
    <rPh sb="0" eb="3">
      <t>トウキョウト</t>
    </rPh>
    <rPh sb="3" eb="6">
      <t>ブンキョウク</t>
    </rPh>
    <rPh sb="6" eb="8">
      <t>コウラク</t>
    </rPh>
    <rPh sb="9" eb="11">
      <t>チョウメ</t>
    </rPh>
    <rPh sb="12" eb="13">
      <t>バン</t>
    </rPh>
    <rPh sb="14" eb="15">
      <t>ゴウ</t>
    </rPh>
    <phoneticPr fontId="3"/>
  </si>
  <si>
    <t>株式会社塩浜工業 東京本社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</si>
</sst>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0457" y="2216012"/>
          <a:ext cx="655154" cy="639003"/>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A39" zoomScaleNormal="100" zoomScaleSheetLayoutView="100" workbookViewId="0">
      <selection activeCell="O41" sqref="O41"/>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455</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15" customHeight="1" x14ac:dyDescent="0.15">
      <c r="C33" s="78"/>
      <c r="O33" s="79"/>
      <c r="Q33" s="20"/>
      <c r="R33" s="20"/>
      <c r="S33" s="20"/>
    </row>
    <row r="34" spans="1:19" ht="14.25" x14ac:dyDescent="0.15">
      <c r="C34" s="78"/>
      <c r="L34" s="482" t="s">
        <v>458</v>
      </c>
      <c r="M34" s="483"/>
      <c r="N34" s="483"/>
      <c r="O34" s="484"/>
      <c r="Q34" s="20"/>
      <c r="R34" s="20"/>
      <c r="S34" s="20"/>
    </row>
    <row r="35" spans="1:19" ht="11.25" customHeight="1" x14ac:dyDescent="0.15">
      <c r="C35" s="78"/>
      <c r="O35" s="80"/>
      <c r="Q35" s="20"/>
      <c r="R35" s="20"/>
      <c r="S35" s="20"/>
    </row>
    <row r="36" spans="1:19" ht="13.5" x14ac:dyDescent="0.15">
      <c r="C36" s="514" t="s">
        <v>41</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452</v>
      </c>
      <c r="K39" s="473"/>
      <c r="L39" s="474"/>
      <c r="M39" s="474"/>
      <c r="N39" s="474"/>
      <c r="O39" s="475"/>
      <c r="Q39" s="20"/>
      <c r="R39" s="20"/>
    </row>
    <row r="40" spans="1:19" ht="26.25" customHeight="1" x14ac:dyDescent="0.15">
      <c r="C40" s="78"/>
      <c r="H40" s="23" t="s">
        <v>7</v>
      </c>
      <c r="I40" s="23"/>
      <c r="J40" s="473" t="s">
        <v>453</v>
      </c>
      <c r="K40" s="473"/>
      <c r="L40" s="474"/>
      <c r="M40" s="474"/>
      <c r="N40" s="474"/>
      <c r="O40" s="475"/>
    </row>
    <row r="41" spans="1:19" x14ac:dyDescent="0.15">
      <c r="C41" s="78"/>
      <c r="J41" s="21" t="s">
        <v>8</v>
      </c>
      <c r="O41" s="79"/>
    </row>
    <row r="42" spans="1:19" x14ac:dyDescent="0.15">
      <c r="C42" s="78"/>
      <c r="J42" s="24" t="s">
        <v>9</v>
      </c>
      <c r="K42" s="24"/>
      <c r="L42" s="526" t="s">
        <v>451</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460</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2965</v>
      </c>
      <c r="N48" s="489"/>
      <c r="O48" s="490"/>
    </row>
    <row r="49" spans="3:21" ht="18" customHeight="1" x14ac:dyDescent="0.15">
      <c r="C49" s="467" t="s">
        <v>11</v>
      </c>
      <c r="D49" s="468"/>
      <c r="E49" s="469"/>
      <c r="F49" s="522" t="s">
        <v>459</v>
      </c>
      <c r="G49" s="523"/>
      <c r="H49" s="523"/>
      <c r="I49" s="523"/>
      <c r="J49" s="523"/>
      <c r="K49" s="523"/>
      <c r="L49" s="126" t="s">
        <v>172</v>
      </c>
      <c r="M49" s="394"/>
      <c r="N49" s="491" t="s">
        <v>451</v>
      </c>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117</v>
      </c>
      <c r="G52" s="427"/>
      <c r="H52" s="427"/>
      <c r="I52" s="427"/>
      <c r="J52" s="30" t="s">
        <v>47</v>
      </c>
      <c r="K52" s="30"/>
      <c r="L52" s="428" t="s">
        <v>454</v>
      </c>
      <c r="M52" s="428"/>
      <c r="N52" s="429"/>
      <c r="O52" s="430"/>
    </row>
    <row r="53" spans="3:21" ht="22.5" customHeight="1" x14ac:dyDescent="0.15">
      <c r="C53" s="296"/>
      <c r="D53" s="307" t="s">
        <v>19</v>
      </c>
      <c r="E53" s="308" t="s">
        <v>365</v>
      </c>
      <c r="F53" s="417" t="s">
        <v>366</v>
      </c>
      <c r="G53" s="418"/>
      <c r="H53" s="419"/>
      <c r="I53" s="417" t="s">
        <v>367</v>
      </c>
      <c r="J53" s="421"/>
      <c r="K53" s="431"/>
      <c r="L53" s="422"/>
      <c r="M53" s="423"/>
      <c r="N53" s="397" t="s">
        <v>368</v>
      </c>
      <c r="O53" s="398"/>
    </row>
    <row r="54" spans="3:21" ht="22.5" customHeight="1" x14ac:dyDescent="0.15">
      <c r="C54" s="296"/>
      <c r="D54" s="295"/>
      <c r="E54" s="311"/>
      <c r="F54" s="417" t="s">
        <v>369</v>
      </c>
      <c r="G54" s="418"/>
      <c r="H54" s="419"/>
      <c r="I54" s="420" t="s">
        <v>370</v>
      </c>
      <c r="J54" s="421"/>
      <c r="K54" s="421"/>
      <c r="L54" s="422"/>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t="s">
        <v>457</v>
      </c>
      <c r="G58" s="437"/>
      <c r="H58" s="437"/>
      <c r="I58" s="437"/>
      <c r="J58" s="437"/>
      <c r="K58" s="437"/>
      <c r="L58" s="437"/>
      <c r="M58" s="437"/>
      <c r="N58" s="437"/>
      <c r="O58" s="438"/>
    </row>
    <row r="59" spans="3:21" ht="26.25" customHeight="1" x14ac:dyDescent="0.15">
      <c r="C59" s="301"/>
      <c r="D59" s="318" t="s">
        <v>24</v>
      </c>
      <c r="E59" s="319" t="s">
        <v>378</v>
      </c>
      <c r="F59" s="439" t="s">
        <v>456</v>
      </c>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2488</v>
      </c>
      <c r="I63" s="241" t="s">
        <v>4</v>
      </c>
      <c r="J63" s="447" t="s">
        <v>324</v>
      </c>
      <c r="K63" s="448"/>
      <c r="L63" s="449"/>
      <c r="M63" s="442">
        <f>+別紙!AA14</f>
        <v>2488</v>
      </c>
      <c r="N63" s="443"/>
      <c r="O63" s="399" t="s">
        <v>4</v>
      </c>
      <c r="P63" s="162"/>
      <c r="Q63" s="127"/>
      <c r="R63" s="127"/>
      <c r="S63" s="127"/>
      <c r="T63" s="127"/>
      <c r="U63" s="127"/>
    </row>
    <row r="64" spans="3:21" ht="24.75" customHeight="1" x14ac:dyDescent="0.15">
      <c r="C64" s="464"/>
      <c r="D64" s="444" t="s">
        <v>301</v>
      </c>
      <c r="E64" s="445"/>
      <c r="F64" s="445"/>
      <c r="G64" s="446"/>
      <c r="H64" s="384" t="str">
        <f>+別紙!AA10</f>
        <v>0</v>
      </c>
      <c r="I64" s="241" t="s">
        <v>4</v>
      </c>
      <c r="J64" s="447" t="s">
        <v>305</v>
      </c>
      <c r="K64" s="448"/>
      <c r="L64" s="449"/>
      <c r="M64" s="442" t="str">
        <f>+別紙!AA15</f>
        <v>0</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2488</v>
      </c>
      <c r="N65" s="443"/>
      <c r="O65" s="383" t="s">
        <v>4</v>
      </c>
      <c r="P65" s="160"/>
      <c r="Q65" s="161"/>
      <c r="R65" s="161"/>
      <c r="S65" s="161"/>
    </row>
    <row r="66" spans="1:22" ht="24.75" customHeight="1" x14ac:dyDescent="0.15">
      <c r="C66" s="400"/>
      <c r="D66" s="444" t="s">
        <v>303</v>
      </c>
      <c r="E66" s="445"/>
      <c r="F66" s="445"/>
      <c r="G66" s="446"/>
      <c r="H66" s="384" t="str">
        <f>+別紙!AA12</f>
        <v>0</v>
      </c>
      <c r="I66" s="241" t="s">
        <v>4</v>
      </c>
      <c r="J66" s="444" t="s">
        <v>387</v>
      </c>
      <c r="K66" s="445"/>
      <c r="L66" s="446"/>
      <c r="M66" s="442" t="str">
        <f>+別紙!AA17</f>
        <v>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t="str">
        <f>+別紙!AA18</f>
        <v>0</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15" customHeight="1" x14ac:dyDescent="0.15">
      <c r="A77" s="21"/>
      <c r="B77" s="21"/>
      <c r="C77" s="182">
        <v>3</v>
      </c>
      <c r="D77" s="434" t="s">
        <v>442</v>
      </c>
      <c r="E77" s="434"/>
      <c r="F77" s="434"/>
      <c r="G77" s="434"/>
      <c r="H77" s="434"/>
      <c r="I77" s="434"/>
      <c r="J77" s="434"/>
      <c r="K77" s="434"/>
      <c r="L77" s="434"/>
      <c r="M77" s="434"/>
      <c r="N77" s="434"/>
      <c r="O77" s="435"/>
    </row>
    <row r="78" spans="1:22" ht="28.1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1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1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1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1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B14" zoomScaleNormal="100" workbookViewId="0">
      <selection activeCell="B23" sqref="B23:C2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3.6</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3.6</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3.6</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topLeftCell="A5"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6" zoomScaleNormal="100" workbookViewId="0">
      <selection activeCell="D24" sqref="D24:F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3.8</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3.8</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3.8</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3.8</v>
      </c>
      <c r="Q27" s="586"/>
      <c r="R27" s="586"/>
      <c r="S27" s="586"/>
      <c r="T27" s="44" t="s">
        <v>38</v>
      </c>
      <c r="U27" s="64"/>
      <c r="V27" s="64"/>
      <c r="Y27" s="62" t="s">
        <v>39</v>
      </c>
      <c r="Z27" s="65"/>
      <c r="AH27" s="53"/>
      <c r="AI27" s="53"/>
      <c r="AJ27" s="53"/>
      <c r="AK27" s="53"/>
      <c r="AL27" s="549">
        <f>+AH18+P27</f>
        <v>3.8</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3.8</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3.8</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3.8</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3.8</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1" zoomScaleNormal="100" workbookViewId="0">
      <selection activeCell="D31" sqref="D31:F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980.1</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360.5</v>
      </c>
      <c r="E24" s="603"/>
      <c r="F24" s="603"/>
      <c r="G24" s="195" t="s">
        <v>198</v>
      </c>
      <c r="H24" s="581">
        <f>+F12</f>
        <v>980.1</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980.1</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980.1</v>
      </c>
      <c r="Q27" s="586"/>
      <c r="R27" s="586"/>
      <c r="S27" s="586"/>
      <c r="T27" s="44" t="s">
        <v>38</v>
      </c>
      <c r="U27" s="64"/>
      <c r="V27" s="64"/>
      <c r="Y27" s="62" t="s">
        <v>39</v>
      </c>
      <c r="Z27" s="65"/>
      <c r="AH27" s="53"/>
      <c r="AI27" s="53"/>
      <c r="AJ27" s="53"/>
      <c r="AK27" s="53"/>
      <c r="AL27" s="549">
        <f>+AH18+P27</f>
        <v>980.1</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980.1</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360.5</v>
      </c>
      <c r="E29" s="603"/>
      <c r="F29" s="603"/>
      <c r="G29" s="195" t="s">
        <v>198</v>
      </c>
      <c r="H29" s="581">
        <f>+AL27</f>
        <v>980.1</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980.1</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360.5</v>
      </c>
      <c r="E31" s="603"/>
      <c r="F31" s="603"/>
      <c r="G31" s="195" t="s">
        <v>198</v>
      </c>
      <c r="H31" s="581">
        <f>+AS24</f>
        <v>980.1</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A5"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1" zoomScaleNormal="100" workbookViewId="0">
      <selection activeCell="D31" sqref="D31:F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185.1</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1063.4000000000001</v>
      </c>
      <c r="E24" s="603"/>
      <c r="F24" s="603"/>
      <c r="G24" s="195" t="s">
        <v>198</v>
      </c>
      <c r="H24" s="581">
        <f>+F12</f>
        <v>185.1</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185.1</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185.1</v>
      </c>
      <c r="Q27" s="586"/>
      <c r="R27" s="586"/>
      <c r="S27" s="586"/>
      <c r="T27" s="44" t="s">
        <v>38</v>
      </c>
      <c r="U27" s="64"/>
      <c r="V27" s="64"/>
      <c r="Y27" s="62" t="s">
        <v>39</v>
      </c>
      <c r="Z27" s="65"/>
      <c r="AH27" s="53"/>
      <c r="AI27" s="53"/>
      <c r="AJ27" s="53"/>
      <c r="AK27" s="53"/>
      <c r="AL27" s="549">
        <f>+AH18+P27</f>
        <v>185.1</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185.1</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1063.4000000000001</v>
      </c>
      <c r="E29" s="603"/>
      <c r="F29" s="603"/>
      <c r="G29" s="195" t="s">
        <v>198</v>
      </c>
      <c r="H29" s="581">
        <f>+AL27</f>
        <v>185.1</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185.1</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1063.4000000000001</v>
      </c>
      <c r="E31" s="603"/>
      <c r="F31" s="603"/>
      <c r="G31" s="195" t="s">
        <v>198</v>
      </c>
      <c r="H31" s="581">
        <f>+AS24</f>
        <v>185.1</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1" zoomScaleNormal="100" workbookViewId="0">
      <selection activeCell="D24" sqref="D24:F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株式会社塩浜工業 東京本社</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6" zoomScaleNormal="100" workbookViewId="0">
      <selection activeCell="D28" sqref="D28:F28"/>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293.8</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545.9</v>
      </c>
      <c r="E24" s="603"/>
      <c r="F24" s="603"/>
      <c r="G24" s="195" t="s">
        <v>198</v>
      </c>
      <c r="H24" s="581">
        <f>+F12</f>
        <v>293.8</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293.8</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293.8</v>
      </c>
      <c r="Q27" s="586"/>
      <c r="R27" s="586"/>
      <c r="S27" s="586"/>
      <c r="T27" s="44" t="s">
        <v>38</v>
      </c>
      <c r="U27" s="64"/>
      <c r="V27" s="64"/>
      <c r="Y27" s="62" t="s">
        <v>39</v>
      </c>
      <c r="Z27" s="65"/>
      <c r="AH27" s="53"/>
      <c r="AI27" s="53"/>
      <c r="AJ27" s="53"/>
      <c r="AK27" s="53"/>
      <c r="AL27" s="549">
        <f>+AH18+P27</f>
        <v>293.8</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293.8</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545.9</v>
      </c>
      <c r="E29" s="603"/>
      <c r="F29" s="603"/>
      <c r="G29" s="195" t="s">
        <v>198</v>
      </c>
      <c r="H29" s="581">
        <f>+AL27</f>
        <v>293.8</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293.8</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545.9</v>
      </c>
      <c r="E31" s="603"/>
      <c r="F31" s="603"/>
      <c r="G31" s="195" t="s">
        <v>198</v>
      </c>
      <c r="H31" s="581">
        <f>+AS24</f>
        <v>293.8</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K6" zoomScale="70" zoomScaleNormal="70" workbookViewId="0">
      <selection activeCell="M39" sqref="M39"/>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株式会社塩浜工業 東京本社</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t="str">
        <f>IF(OR(ｲ.汚泥!D24&gt;0,ｲ.汚泥!D24&lt;0),ｲ.汚泥!D24,IF(H$19&gt;0,"0",0))</f>
        <v>0</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89.8</v>
      </c>
      <c r="M9" s="320">
        <f>IF(OR(ｷ.紙くず!D24&gt;0,ｷ.紙くず!D24&lt;0),ｷ.紙くず!D24,IF(M$19&gt;0,"0",0))</f>
        <v>15.3</v>
      </c>
      <c r="N9" s="320">
        <f>IF(OR(ｸ.木くず!D24&gt;0,ｸ.木くず!D24&lt;0),ｸ.木くず!D24,IF(N$19&gt;0,"0",0))</f>
        <v>409.5</v>
      </c>
      <c r="O9" s="320">
        <f>IF(OR(ｹ.繊維くず!D24&gt;0,ｹ.繊維くず!D24&lt;0),ｹ.繊維くず!D24,IF(O$19&gt;0,"0",0))</f>
        <v>3.6</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t="str">
        <f>IF(OR(ｽ.金属くず!D24&gt;0,ｽ.金属くず!D24&lt;0),ｽ.金属くず!D24,IF(S$19&gt;0,"0",0))</f>
        <v>0</v>
      </c>
      <c r="T9" s="320">
        <f>IF(OR(ｾ.ｶﾞﾗｽ･ｺﾝｸﾘ･陶磁器くず!D24&gt;0,ｾ.ｶﾞﾗｽ･ｺﾝｸﾘ･陶磁器くず!D24&lt;0),ｾ.ｶﾞﾗｽ･ｺﾝｸﾘ･陶磁器くず!D24,IF(T$19&gt;0,"0",0))</f>
        <v>360.5</v>
      </c>
      <c r="U9" s="320">
        <f>IF(OR(ｿ.鉱さい!D24&gt;0,ｿ.鉱さい!D24&lt;0),ｿ.鉱さい!D24,IF(U$19&gt;0,"0",0))</f>
        <v>0</v>
      </c>
      <c r="V9" s="320">
        <f>IF(OR(ﾀ.がれき類!D24&gt;0,ﾀ.がれき類!D24&lt;0),ﾀ.がれき類!D24,IF(V$19&gt;0,"0",0))</f>
        <v>1063.4000000000001</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545.9</v>
      </c>
      <c r="AA9" s="322">
        <f>IF(SUM(G9:Z9)&gt;0,SUM(G9:Z9),IF(AA$19&gt;0,"0",0))</f>
        <v>2488</v>
      </c>
    </row>
    <row r="10" spans="2:27" ht="24" customHeight="1" x14ac:dyDescent="0.15">
      <c r="B10" s="169" t="s">
        <v>352</v>
      </c>
      <c r="C10" s="682" t="s">
        <v>320</v>
      </c>
      <c r="D10" s="682"/>
      <c r="E10" s="682"/>
      <c r="F10" s="683"/>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t="str">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t="str">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84" t="s">
        <v>321</v>
      </c>
      <c r="D11" s="684"/>
      <c r="E11" s="684"/>
      <c r="F11" s="685"/>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t="str">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t="str">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t="str">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t="str">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86" t="s">
        <v>323</v>
      </c>
      <c r="D13" s="651"/>
      <c r="E13" s="651"/>
      <c r="F13" s="652"/>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t="str">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t="str">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t="str">
        <f>IF(OR(ｲ.汚泥!D29&gt;0,ｲ.汚泥!D29&lt;0),ｲ.汚泥!D29,IF(H$19&gt;0,"0",0))</f>
        <v>0</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89.8</v>
      </c>
      <c r="M14" s="326">
        <f>IF(OR(ｷ.紙くず!D29&gt;0,ｷ.紙くず!D29&lt;0),ｷ.紙くず!D29,IF(M$19&gt;0,"0",0))</f>
        <v>15.3</v>
      </c>
      <c r="N14" s="326">
        <f>IF(OR(ｸ.木くず!D29&gt;0,ｸ.木くず!D29&lt;0),ｸ.木くず!D29,IF(N$19&gt;0,"0",0))</f>
        <v>409.5</v>
      </c>
      <c r="O14" s="326">
        <f>IF(OR(ｹ.繊維くず!D29&gt;0,ｹ.繊維くず!D29&lt;0),ｹ.繊維くず!D29,IF(O$19&gt;0,"0",0))</f>
        <v>3.6</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t="str">
        <f>IF(OR(ｽ.金属くず!D29&gt;0,ｽ.金属くず!D29&lt;0),ｽ.金属くず!D29,IF(S$19&gt;0,"0",0))</f>
        <v>0</v>
      </c>
      <c r="T14" s="326">
        <f>IF(OR(ｾ.ｶﾞﾗｽ･ｺﾝｸﾘ･陶磁器くず!D29&gt;0,ｾ.ｶﾞﾗｽ･ｺﾝｸﾘ･陶磁器くず!D29&lt;0),ｾ.ｶﾞﾗｽ･ｺﾝｸﾘ･陶磁器くず!D29,IF(T$19&gt;0,"0",0))</f>
        <v>360.5</v>
      </c>
      <c r="U14" s="326">
        <f>IF(OR(ｿ.鉱さい!D29&gt;0,ｿ.鉱さい!D29&lt;0),ｿ.鉱さい!D29,IF(U$19&gt;0,"0",0))</f>
        <v>0</v>
      </c>
      <c r="V14" s="326">
        <f>IF(OR(ﾀ.がれき類!D29&gt;0,ﾀ.がれき類!D29&lt;0),ﾀ.がれき類!D29,IF(V$19&gt;0,"0",0))</f>
        <v>1063.4000000000001</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545.9</v>
      </c>
      <c r="AA14" s="328">
        <f t="shared" si="0"/>
        <v>2488</v>
      </c>
    </row>
    <row r="15" spans="2:27" ht="24" customHeight="1" x14ac:dyDescent="0.15">
      <c r="B15" s="169" t="s">
        <v>244</v>
      </c>
      <c r="C15" s="684" t="s">
        <v>242</v>
      </c>
      <c r="D15" s="684"/>
      <c r="E15" s="684"/>
      <c r="F15" s="685"/>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t="str">
        <f>IF(OR(ｶ.廃ﾌﾟﾗ類!D30&gt;0,ｶ.廃ﾌﾟﾗ類!D30&lt;0),ｶ.廃ﾌﾟﾗ類!D30,IF(L$19&gt;0,"0",0))</f>
        <v>0</v>
      </c>
      <c r="M15" s="326" t="str">
        <f>IF(OR(ｷ.紙くず!D30&gt;0,ｷ.紙くず!D30&lt;0),ｷ.紙くず!D30,IF(M$19&gt;0,"0",0))</f>
        <v>0</v>
      </c>
      <c r="N15" s="326" t="str">
        <f>IF(OR(ｸ.木くず!D30&gt;0,ｸ.木くず!D30&lt;0),ｸ.木くず!D30,IF(N$19&gt;0,"0",0))</f>
        <v>0</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t="str">
        <f>IF(OR(ｽ.金属くず!D30&gt;0,ｽ.金属くず!D30&lt;0),ｽ.金属くず!D30,IF(S$19&gt;0,"0",0))</f>
        <v>0</v>
      </c>
      <c r="T15" s="326" t="str">
        <f>IF(OR(ｾ.ｶﾞﾗｽ･ｺﾝｸﾘ･陶磁器くず!D30&gt;0,ｾ.ｶﾞﾗｽ･ｺﾝｸﾘ･陶磁器くず!D30&lt;0),ｾ.ｶﾞﾗｽ･ｺﾝｸﾘ･陶磁器くず!D30,IF(T$19&gt;0,"0",0))</f>
        <v>0</v>
      </c>
      <c r="U15" s="326">
        <f>IF(OR(ｿ.鉱さい!D30&gt;0,ｿ.鉱さい!D30&lt;0),ｿ.鉱さい!D30,IF(U$19&gt;0,"0",0))</f>
        <v>0</v>
      </c>
      <c r="V15" s="326" t="str">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t="str">
        <f>IF(OR(ﾄ.混合廃棄物その他!D30&gt;0,ﾄ.混合廃棄物その他!D30&lt;0),ﾄ.混合廃棄物その他!D30,IF(Z$19&gt;0,"0",0))</f>
        <v>0</v>
      </c>
      <c r="AA15" s="328" t="str">
        <f t="shared" si="0"/>
        <v>0</v>
      </c>
    </row>
    <row r="16" spans="2:27" ht="24" customHeight="1" x14ac:dyDescent="0.15">
      <c r="B16" s="169" t="s">
        <v>245</v>
      </c>
      <c r="C16" s="684" t="s">
        <v>243</v>
      </c>
      <c r="D16" s="684"/>
      <c r="E16" s="684"/>
      <c r="F16" s="685"/>
      <c r="G16" s="326">
        <f>IF(OR(ｱ.燃え殻!D31&gt;0,ｱ.燃え殻!D31&lt;0),ｱ.燃え殻!D31,IF(G$19&gt;0,"0",0))</f>
        <v>0</v>
      </c>
      <c r="H16" s="326" t="str">
        <f>IF(OR(ｲ.汚泥!D31&gt;0,ｲ.汚泥!D31&lt;0),ｲ.汚泥!D31,IF(H$19&gt;0,"0",0))</f>
        <v>0</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89.8</v>
      </c>
      <c r="M16" s="326">
        <f>IF(OR(ｷ.紙くず!D31&gt;0,ｷ.紙くず!D31&lt;0),ｷ.紙くず!D31,IF(M$19&gt;0,"0",0))</f>
        <v>15.3</v>
      </c>
      <c r="N16" s="326">
        <f>IF(OR(ｸ.木くず!D31&gt;0,ｸ.木くず!D31&lt;0),ｸ.木くず!D31,IF(N$19&gt;0,"0",0))</f>
        <v>409.5</v>
      </c>
      <c r="O16" s="326">
        <f>IF(OR(ｹ.繊維くず!D31&gt;0,ｹ.繊維くず!D31&lt;0),ｹ.繊維くず!D31,IF(O$19&gt;0,"0",0))</f>
        <v>3.6</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t="str">
        <f>IF(OR(ｽ.金属くず!D31&gt;0,ｽ.金属くず!D31&lt;0),ｽ.金属くず!D31,IF(S$19&gt;0,"0",0))</f>
        <v>0</v>
      </c>
      <c r="T16" s="326">
        <f>IF(OR(ｾ.ｶﾞﾗｽ･ｺﾝｸﾘ･陶磁器くず!D31&gt;0,ｾ.ｶﾞﾗｽ･ｺﾝｸﾘ･陶磁器くず!D31&lt;0),ｾ.ｶﾞﾗｽ･ｺﾝｸﾘ･陶磁器くず!D31,IF(T$19&gt;0,"0",0))</f>
        <v>360.5</v>
      </c>
      <c r="U16" s="326">
        <f>IF(OR(ｿ.鉱さい!D31&gt;0,ｿ.鉱さい!D31&lt;0),ｿ.鉱さい!D31,IF(U$19&gt;0,"0",0))</f>
        <v>0</v>
      </c>
      <c r="V16" s="326">
        <f>IF(OR(ﾀ.がれき類!D31&gt;0,ﾀ.がれき類!D31&lt;0),ﾀ.がれき類!D31,IF(V$19&gt;0,"0",0))</f>
        <v>1063.4000000000001</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545.9</v>
      </c>
      <c r="AA16" s="328">
        <f t="shared" si="0"/>
        <v>2488</v>
      </c>
    </row>
    <row r="17" spans="2:27" ht="24" customHeight="1" x14ac:dyDescent="0.15">
      <c r="B17" s="169"/>
      <c r="C17" s="684" t="s">
        <v>428</v>
      </c>
      <c r="D17" s="684"/>
      <c r="E17" s="684"/>
      <c r="F17" s="685"/>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t="str">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t="str">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80" t="s">
        <v>388</v>
      </c>
      <c r="E18" s="680"/>
      <c r="F18" s="681"/>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t="str">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t="str">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0" t="s">
        <v>335</v>
      </c>
      <c r="E19" s="670"/>
      <c r="F19" s="671"/>
      <c r="G19" s="332">
        <f t="shared" ref="G19:Z19" si="1">+G37+G25+G23+G22+G21-G20</f>
        <v>0</v>
      </c>
      <c r="H19" s="332">
        <f t="shared" si="1"/>
        <v>1478.4</v>
      </c>
      <c r="I19" s="332">
        <f t="shared" si="1"/>
        <v>0</v>
      </c>
      <c r="J19" s="332">
        <f t="shared" si="1"/>
        <v>0</v>
      </c>
      <c r="K19" s="332">
        <f t="shared" si="1"/>
        <v>0</v>
      </c>
      <c r="L19" s="332">
        <f t="shared" si="1"/>
        <v>127.6</v>
      </c>
      <c r="M19" s="332">
        <f t="shared" si="1"/>
        <v>11.6</v>
      </c>
      <c r="N19" s="332">
        <f t="shared" si="1"/>
        <v>148.6</v>
      </c>
      <c r="O19" s="332">
        <f t="shared" si="1"/>
        <v>0</v>
      </c>
      <c r="P19" s="332">
        <f t="shared" si="1"/>
        <v>0</v>
      </c>
      <c r="Q19" s="332">
        <f t="shared" si="1"/>
        <v>0</v>
      </c>
      <c r="R19" s="332">
        <f t="shared" si="1"/>
        <v>0</v>
      </c>
      <c r="S19" s="332">
        <f t="shared" si="1"/>
        <v>3.8</v>
      </c>
      <c r="T19" s="332">
        <f t="shared" si="1"/>
        <v>980.1</v>
      </c>
      <c r="U19" s="332">
        <f t="shared" si="1"/>
        <v>0</v>
      </c>
      <c r="V19" s="332">
        <f t="shared" si="1"/>
        <v>185.1</v>
      </c>
      <c r="W19" s="332">
        <f t="shared" si="1"/>
        <v>0</v>
      </c>
      <c r="X19" s="332">
        <f t="shared" si="1"/>
        <v>0</v>
      </c>
      <c r="Y19" s="332">
        <f t="shared" si="1"/>
        <v>0</v>
      </c>
      <c r="Z19" s="333">
        <f t="shared" si="1"/>
        <v>293.8</v>
      </c>
      <c r="AA19" s="334">
        <f t="shared" ref="AA19:AA25" si="2">SUM(G19:Z19)</f>
        <v>3229</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1478.4</v>
      </c>
      <c r="I37" s="368">
        <f t="shared" si="8"/>
        <v>0</v>
      </c>
      <c r="J37" s="368">
        <f t="shared" si="8"/>
        <v>0</v>
      </c>
      <c r="K37" s="368">
        <f t="shared" si="8"/>
        <v>0</v>
      </c>
      <c r="L37" s="368">
        <f t="shared" si="8"/>
        <v>127.6</v>
      </c>
      <c r="M37" s="368">
        <f t="shared" si="8"/>
        <v>11.6</v>
      </c>
      <c r="N37" s="368">
        <f t="shared" si="8"/>
        <v>148.6</v>
      </c>
      <c r="O37" s="368">
        <f t="shared" si="8"/>
        <v>0</v>
      </c>
      <c r="P37" s="368">
        <f t="shared" si="8"/>
        <v>0</v>
      </c>
      <c r="Q37" s="368">
        <f t="shared" si="8"/>
        <v>0</v>
      </c>
      <c r="R37" s="368">
        <f t="shared" si="8"/>
        <v>0</v>
      </c>
      <c r="S37" s="368">
        <f t="shared" si="8"/>
        <v>3.8</v>
      </c>
      <c r="T37" s="368">
        <f t="shared" si="8"/>
        <v>980.1</v>
      </c>
      <c r="U37" s="368">
        <f t="shared" si="8"/>
        <v>0</v>
      </c>
      <c r="V37" s="368">
        <f t="shared" si="8"/>
        <v>185.1</v>
      </c>
      <c r="W37" s="368">
        <f t="shared" si="8"/>
        <v>0</v>
      </c>
      <c r="X37" s="368">
        <f t="shared" si="8"/>
        <v>0</v>
      </c>
      <c r="Y37" s="368">
        <f t="shared" si="8"/>
        <v>0</v>
      </c>
      <c r="Z37" s="369">
        <f t="shared" si="8"/>
        <v>293.8</v>
      </c>
      <c r="AA37" s="370">
        <f t="shared" si="4"/>
        <v>3229</v>
      </c>
    </row>
    <row r="38" spans="2:27" ht="24" customHeight="1" x14ac:dyDescent="0.15">
      <c r="B38" s="167"/>
      <c r="C38" s="655"/>
      <c r="D38" s="208"/>
      <c r="E38" s="206" t="s">
        <v>262</v>
      </c>
      <c r="F38" s="391"/>
      <c r="G38" s="359">
        <f t="shared" ref="G38:Z38" si="9">SUM(G39:G41)</f>
        <v>0</v>
      </c>
      <c r="H38" s="359">
        <f t="shared" si="9"/>
        <v>1478.4</v>
      </c>
      <c r="I38" s="359">
        <f t="shared" si="9"/>
        <v>0</v>
      </c>
      <c r="J38" s="359">
        <f t="shared" si="9"/>
        <v>0</v>
      </c>
      <c r="K38" s="359">
        <f t="shared" si="9"/>
        <v>0</v>
      </c>
      <c r="L38" s="359">
        <f t="shared" si="9"/>
        <v>127.6</v>
      </c>
      <c r="M38" s="359">
        <f t="shared" si="9"/>
        <v>11.6</v>
      </c>
      <c r="N38" s="359">
        <f t="shared" si="9"/>
        <v>148.6</v>
      </c>
      <c r="O38" s="359">
        <f t="shared" si="9"/>
        <v>0</v>
      </c>
      <c r="P38" s="359">
        <f t="shared" si="9"/>
        <v>0</v>
      </c>
      <c r="Q38" s="359">
        <f t="shared" si="9"/>
        <v>0</v>
      </c>
      <c r="R38" s="359">
        <f t="shared" si="9"/>
        <v>0</v>
      </c>
      <c r="S38" s="359">
        <f t="shared" si="9"/>
        <v>3.8</v>
      </c>
      <c r="T38" s="359">
        <f t="shared" si="9"/>
        <v>980.1</v>
      </c>
      <c r="U38" s="359">
        <f t="shared" si="9"/>
        <v>0</v>
      </c>
      <c r="V38" s="359">
        <f t="shared" si="9"/>
        <v>185.1</v>
      </c>
      <c r="W38" s="359">
        <f t="shared" si="9"/>
        <v>0</v>
      </c>
      <c r="X38" s="359">
        <f t="shared" si="9"/>
        <v>0</v>
      </c>
      <c r="Y38" s="359">
        <f t="shared" si="9"/>
        <v>0</v>
      </c>
      <c r="Z38" s="360">
        <f t="shared" si="9"/>
        <v>293.8</v>
      </c>
      <c r="AA38" s="361">
        <f t="shared" si="4"/>
        <v>3229</v>
      </c>
    </row>
    <row r="39" spans="2:27" ht="24" customHeight="1" x14ac:dyDescent="0.15">
      <c r="B39" s="167"/>
      <c r="C39" s="655"/>
      <c r="D39" s="209"/>
      <c r="E39" s="204"/>
      <c r="F39" s="202" t="s">
        <v>235</v>
      </c>
      <c r="G39" s="362">
        <f>+ｱ.燃え殻!$AA$28</f>
        <v>0</v>
      </c>
      <c r="H39" s="362">
        <f>+ｲ.汚泥!$AA$28</f>
        <v>1478.4</v>
      </c>
      <c r="I39" s="362">
        <f>+ｳ.廃油!$AA$28</f>
        <v>0</v>
      </c>
      <c r="J39" s="362">
        <f>+ｴ.廃酸!$AA$28</f>
        <v>0</v>
      </c>
      <c r="K39" s="362">
        <f>+ｵ.廃ｱﾙｶﾘ!$AA$28</f>
        <v>0</v>
      </c>
      <c r="L39" s="362">
        <f>+ｶ.廃ﾌﾟﾗ類!$AA$28</f>
        <v>127.6</v>
      </c>
      <c r="M39" s="362">
        <f>+ｷ.紙くず!$AA$28</f>
        <v>11.6</v>
      </c>
      <c r="N39" s="362">
        <f>+ｸ.木くず!$AA$28</f>
        <v>148.6</v>
      </c>
      <c r="O39" s="362">
        <f>+ｹ.繊維くず!$AA$28</f>
        <v>0</v>
      </c>
      <c r="P39" s="362">
        <f>+ｺ.動植物性残さ!$AA$28</f>
        <v>0</v>
      </c>
      <c r="Q39" s="362">
        <f>+ｻ.動物系固形不要物!$AA$28</f>
        <v>0</v>
      </c>
      <c r="R39" s="362">
        <f>+ｼ.ｺﾞﾑくず!$AA$28</f>
        <v>0</v>
      </c>
      <c r="S39" s="362">
        <f>+ｽ.金属くず!$AA$28</f>
        <v>3.8</v>
      </c>
      <c r="T39" s="362">
        <f>+ｾ.ｶﾞﾗｽ･ｺﾝｸﾘ･陶磁器くず!$AA$28</f>
        <v>980.1</v>
      </c>
      <c r="U39" s="362">
        <f>+ｿ.鉱さい!$AA$28</f>
        <v>0</v>
      </c>
      <c r="V39" s="362">
        <f>+ﾀ.がれき類!$AA$28</f>
        <v>185.1</v>
      </c>
      <c r="W39" s="362">
        <f>+ﾁ.動物のふん尿!$AA$28</f>
        <v>0</v>
      </c>
      <c r="X39" s="362">
        <f>+ﾂ.動物の死体!$AA$28</f>
        <v>0</v>
      </c>
      <c r="Y39" s="362">
        <f>+ﾃ.ばいじん!$AA$28</f>
        <v>0</v>
      </c>
      <c r="Z39" s="363">
        <f>+ﾄ.混合廃棄物その他!$AA$28</f>
        <v>293.8</v>
      </c>
      <c r="AA39" s="364">
        <f t="shared" si="4"/>
        <v>3229</v>
      </c>
    </row>
    <row r="40" spans="2:27" ht="24" customHeight="1" x14ac:dyDescent="0.15">
      <c r="B40" s="167"/>
      <c r="C40" s="65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60" t="s">
        <v>294</v>
      </c>
      <c r="E43" s="660"/>
      <c r="F43" s="661"/>
      <c r="G43" s="371">
        <f>+ｱ.燃え殻!$AL$27</f>
        <v>0</v>
      </c>
      <c r="H43" s="371">
        <f>+ｲ.汚泥!$AL$27</f>
        <v>1478.4</v>
      </c>
      <c r="I43" s="371">
        <f>+ｳ.廃油!$AL$27</f>
        <v>0</v>
      </c>
      <c r="J43" s="371">
        <f>+ｴ.廃酸!$AL$27</f>
        <v>0</v>
      </c>
      <c r="K43" s="371">
        <f>+ｵ.廃ｱﾙｶﾘ!$AL$27</f>
        <v>0</v>
      </c>
      <c r="L43" s="371">
        <f>+ｶ.廃ﾌﾟﾗ類!$AL$27</f>
        <v>127.6</v>
      </c>
      <c r="M43" s="371">
        <f>+ｷ.紙くず!$AL$27</f>
        <v>11.6</v>
      </c>
      <c r="N43" s="371">
        <f>+ｸ.木くず!$AL$27</f>
        <v>148.6</v>
      </c>
      <c r="O43" s="371">
        <f>+ｹ.繊維くず!$AL$27</f>
        <v>0</v>
      </c>
      <c r="P43" s="371">
        <f>+ｺ.動植物性残さ!$AL$27</f>
        <v>0</v>
      </c>
      <c r="Q43" s="371">
        <f>+ｻ.動物系固形不要物!$AL$27</f>
        <v>0</v>
      </c>
      <c r="R43" s="371">
        <f>+ｼ.ｺﾞﾑくず!$AL$27</f>
        <v>0</v>
      </c>
      <c r="S43" s="371">
        <f>+ｽ.金属くず!$AL$27</f>
        <v>3.8</v>
      </c>
      <c r="T43" s="371">
        <f>+ｾ.ｶﾞﾗｽ･ｺﾝｸﾘ･陶磁器くず!$AL$27</f>
        <v>980.1</v>
      </c>
      <c r="U43" s="371">
        <f>+ｿ.鉱さい!$AL$27</f>
        <v>0</v>
      </c>
      <c r="V43" s="371">
        <f>+ﾀ.がれき類!$AL$27</f>
        <v>185.1</v>
      </c>
      <c r="W43" s="371">
        <f>+ﾁ.動物のふん尿!$AL$27</f>
        <v>0</v>
      </c>
      <c r="X43" s="371">
        <f>+ﾂ.動物の死体!$AL$27</f>
        <v>0</v>
      </c>
      <c r="Y43" s="371">
        <f>+ﾃ.ばいじん!$AL$27</f>
        <v>0</v>
      </c>
      <c r="Z43" s="372">
        <f>+ﾄ.混合廃棄物その他!$AL$27</f>
        <v>293.8</v>
      </c>
      <c r="AA43" s="373">
        <f t="shared" si="4"/>
        <v>3229</v>
      </c>
    </row>
    <row r="44" spans="2:27" ht="24" customHeight="1" x14ac:dyDescent="0.15">
      <c r="B44" s="167"/>
      <c r="C44" s="174"/>
      <c r="D44" s="172" t="s">
        <v>188</v>
      </c>
      <c r="E44" s="664" t="s">
        <v>238</v>
      </c>
      <c r="F44" s="665"/>
      <c r="G44" s="374">
        <f>+ｱ.燃え殻!$AL$30</f>
        <v>0</v>
      </c>
      <c r="H44" s="374">
        <f>+ｲ.汚泥!$AL$30</f>
        <v>0</v>
      </c>
      <c r="I44" s="374">
        <f>+ｳ.廃油!$AL$30</f>
        <v>0</v>
      </c>
      <c r="J44" s="374">
        <f>+ｴ.廃酸!$AL$30</f>
        <v>0</v>
      </c>
      <c r="K44" s="374">
        <f>+ｵ.廃ｱﾙｶﾘ!$AL$30</f>
        <v>0</v>
      </c>
      <c r="L44" s="374">
        <f>+ｶ.廃ﾌﾟﾗ類!$AL$30</f>
        <v>0</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0</v>
      </c>
      <c r="W44" s="374">
        <f>+ﾁ.動物のふん尿!$AL$30</f>
        <v>0</v>
      </c>
      <c r="X44" s="374">
        <f>+ﾂ.動物の死体!$AL$30</f>
        <v>0</v>
      </c>
      <c r="Y44" s="374">
        <f>+ﾃ.ばいじん!$AL$30</f>
        <v>0</v>
      </c>
      <c r="Z44" s="375">
        <f>+ﾄ.混合廃棄物その他!$AL$30</f>
        <v>0</v>
      </c>
      <c r="AA44" s="376">
        <f t="shared" si="4"/>
        <v>0</v>
      </c>
    </row>
    <row r="45" spans="2:27" ht="24" customHeight="1" x14ac:dyDescent="0.15">
      <c r="B45" s="167"/>
      <c r="C45" s="174"/>
      <c r="D45" s="389" t="s">
        <v>190</v>
      </c>
      <c r="E45" s="666" t="s">
        <v>239</v>
      </c>
      <c r="F45" s="667"/>
      <c r="G45" s="377">
        <f>+ｱ.燃え殻!$AS$24</f>
        <v>0</v>
      </c>
      <c r="H45" s="377">
        <f>+ｲ.汚泥!$AS$24</f>
        <v>1478.4</v>
      </c>
      <c r="I45" s="377">
        <f>+ｳ.廃油!$AS$24</f>
        <v>0</v>
      </c>
      <c r="J45" s="377">
        <f>+ｴ.廃酸!$AS$24</f>
        <v>0</v>
      </c>
      <c r="K45" s="377">
        <f>+ｵ.廃ｱﾙｶﾘ!$AS$24</f>
        <v>0</v>
      </c>
      <c r="L45" s="377">
        <f>+ｶ.廃ﾌﾟﾗ類!$AS$24</f>
        <v>127.6</v>
      </c>
      <c r="M45" s="377">
        <f>+ｷ.紙くず!$AS$24</f>
        <v>11.6</v>
      </c>
      <c r="N45" s="377">
        <f>+ｸ.木くず!$AS$24</f>
        <v>148.6</v>
      </c>
      <c r="O45" s="377">
        <f>+ｹ.繊維くず!$AS$24</f>
        <v>0</v>
      </c>
      <c r="P45" s="377">
        <f>+ｺ.動植物性残さ!$AS$24</f>
        <v>0</v>
      </c>
      <c r="Q45" s="377">
        <f>+ｻ.動物系固形不要物!$AS$24</f>
        <v>0</v>
      </c>
      <c r="R45" s="377">
        <f>+ｼ.ｺﾞﾑくず!$AS$24</f>
        <v>0</v>
      </c>
      <c r="S45" s="377">
        <f>+ｽ.金属くず!$AS$24</f>
        <v>3.8</v>
      </c>
      <c r="T45" s="377">
        <f>+ｾ.ｶﾞﾗｽ･ｺﾝｸﾘ･陶磁器くず!$AS$24</f>
        <v>980.1</v>
      </c>
      <c r="U45" s="377">
        <f>+ｿ.鉱さい!$AS$24</f>
        <v>0</v>
      </c>
      <c r="V45" s="377">
        <f>+ﾀ.がれき類!$AS$24</f>
        <v>185.1</v>
      </c>
      <c r="W45" s="377">
        <f>+ﾁ.動物のふん尿!$AS$24</f>
        <v>0</v>
      </c>
      <c r="X45" s="377">
        <f>+ﾂ.動物の死体!$AS$24</f>
        <v>0</v>
      </c>
      <c r="Y45" s="377">
        <f>+ﾃ.ばいじん!$AS$24</f>
        <v>0</v>
      </c>
      <c r="Z45" s="378">
        <f>+ﾄ.混合廃棄物その他!$AS$24</f>
        <v>293.8</v>
      </c>
      <c r="AA45" s="379">
        <f t="shared" si="4"/>
        <v>3229</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1478.4</v>
      </c>
      <c r="I55" s="414">
        <f t="shared" si="10"/>
        <v>0</v>
      </c>
      <c r="J55" s="414">
        <f t="shared" si="10"/>
        <v>0</v>
      </c>
      <c r="K55" s="414">
        <f t="shared" si="10"/>
        <v>0</v>
      </c>
      <c r="L55" s="414">
        <f t="shared" si="10"/>
        <v>217.39999999999998</v>
      </c>
      <c r="M55" s="414">
        <f t="shared" si="10"/>
        <v>26.9</v>
      </c>
      <c r="N55" s="414">
        <f t="shared" si="10"/>
        <v>558.1</v>
      </c>
      <c r="O55" s="414">
        <f t="shared" si="10"/>
        <v>3.6</v>
      </c>
      <c r="P55" s="414">
        <f t="shared" si="10"/>
        <v>0</v>
      </c>
      <c r="Q55" s="414">
        <f t="shared" si="10"/>
        <v>0</v>
      </c>
      <c r="R55" s="414">
        <f t="shared" si="10"/>
        <v>0</v>
      </c>
      <c r="S55" s="414">
        <f t="shared" si="10"/>
        <v>3.8</v>
      </c>
      <c r="T55" s="414">
        <f t="shared" si="10"/>
        <v>1340.6</v>
      </c>
      <c r="U55" s="414">
        <f t="shared" si="10"/>
        <v>0</v>
      </c>
      <c r="V55" s="414">
        <f t="shared" si="10"/>
        <v>1248.5</v>
      </c>
      <c r="W55" s="414">
        <f t="shared" si="10"/>
        <v>0</v>
      </c>
      <c r="X55" s="414">
        <f t="shared" si="10"/>
        <v>0</v>
      </c>
      <c r="Y55" s="414">
        <f t="shared" si="10"/>
        <v>0</v>
      </c>
      <c r="Z55" s="414">
        <f t="shared" si="10"/>
        <v>839.7</v>
      </c>
      <c r="AA55" s="415">
        <f>+AA9+AA19+AA20</f>
        <v>5717</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22"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15" customHeight="1" x14ac:dyDescent="0.15">
      <c r="C10" s="78"/>
      <c r="O10" s="79"/>
    </row>
    <row r="11" spans="1:16" ht="13.5" x14ac:dyDescent="0.15">
      <c r="C11" s="78"/>
      <c r="L11" s="713" t="str">
        <f>+表紙!L34</f>
        <v>令和    6年    6月    27日</v>
      </c>
      <c r="M11" s="714"/>
      <c r="N11" s="714"/>
      <c r="O11" s="715"/>
    </row>
    <row r="12" spans="1:16" ht="13.1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05" t="str">
        <f>+表紙!J39</f>
        <v>東京都文京区後楽1丁目5番3号
後楽国際ビルディング12階</v>
      </c>
      <c r="K16" s="705"/>
      <c r="L16" s="706"/>
      <c r="M16" s="706"/>
      <c r="N16" s="706"/>
      <c r="O16" s="707"/>
    </row>
    <row r="17" spans="1:15" ht="26.25" customHeight="1" x14ac:dyDescent="0.15">
      <c r="C17" s="78"/>
      <c r="H17" s="23" t="s">
        <v>7</v>
      </c>
      <c r="I17" s="23"/>
      <c r="J17" s="705" t="str">
        <f>+表紙!J40</f>
        <v>株式会社塩浜工業東京本社
代表取締役　塩浜都広</v>
      </c>
      <c r="K17" s="705"/>
      <c r="L17" s="706"/>
      <c r="M17" s="706"/>
      <c r="N17" s="706"/>
      <c r="O17" s="707"/>
    </row>
    <row r="18" spans="1:15" x14ac:dyDescent="0.15">
      <c r="C18" s="78"/>
      <c r="J18" s="21" t="s">
        <v>8</v>
      </c>
      <c r="O18" s="79"/>
    </row>
    <row r="19" spans="1:15" x14ac:dyDescent="0.15">
      <c r="C19" s="78"/>
      <c r="J19" s="24" t="s">
        <v>9</v>
      </c>
      <c r="K19" s="24"/>
      <c r="L19" s="718" t="str">
        <f>IF(+表紙!L42="","",+表紙!L42)</f>
        <v>03-6747-6027</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株式会社塩浜工業 東京本社</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2965</v>
      </c>
      <c r="N25" s="743"/>
      <c r="O25" s="744"/>
    </row>
    <row r="26" spans="1:15" ht="18" customHeight="1" x14ac:dyDescent="0.15">
      <c r="C26" s="467" t="s">
        <v>11</v>
      </c>
      <c r="D26" s="468"/>
      <c r="E26" s="469"/>
      <c r="F26" s="729" t="str">
        <f>+表紙!F49</f>
        <v>東京都文京区後楽1丁目5番3号
後楽国際ビルディング12階</v>
      </c>
      <c r="G26" s="730"/>
      <c r="H26" s="730"/>
      <c r="I26" s="730"/>
      <c r="J26" s="730"/>
      <c r="K26" s="730"/>
      <c r="L26" s="126" t="s">
        <v>172</v>
      </c>
      <c r="M26" s="223"/>
      <c r="N26" s="733" t="str">
        <f>IF(+表紙!N49="","",+表紙!N49)</f>
        <v>03-6747-6027</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Ｄ－建設業</v>
      </c>
      <c r="G29" s="696"/>
      <c r="H29" s="696"/>
      <c r="I29" s="696"/>
      <c r="J29" s="30" t="s">
        <v>47</v>
      </c>
      <c r="K29" s="30"/>
      <c r="L29" s="745" t="str">
        <f>+表紙!L52</f>
        <v>総合工事業</v>
      </c>
      <c r="M29" s="745"/>
      <c r="N29" s="703"/>
      <c r="O29" s="704"/>
    </row>
    <row r="30" spans="1:15" ht="22.5" customHeight="1" x14ac:dyDescent="0.15">
      <c r="C30" s="296"/>
      <c r="D30" s="307" t="s">
        <v>19</v>
      </c>
      <c r="E30" s="308" t="s">
        <v>365</v>
      </c>
      <c r="F30" s="694" t="s">
        <v>366</v>
      </c>
      <c r="G30" s="418"/>
      <c r="H30" s="695"/>
      <c r="I30" s="694" t="s">
        <v>367</v>
      </c>
      <c r="J30" s="421"/>
      <c r="K30" s="431"/>
      <c r="L30" s="697">
        <f>+表紙!L53</f>
        <v>0</v>
      </c>
      <c r="M30" s="698"/>
      <c r="N30" s="309" t="s">
        <v>368</v>
      </c>
      <c r="O30" s="310"/>
    </row>
    <row r="31" spans="1:15" ht="22.5" customHeight="1" x14ac:dyDescent="0.15">
      <c r="C31" s="296"/>
      <c r="D31" s="295"/>
      <c r="E31" s="311"/>
      <c r="F31" s="694" t="s">
        <v>369</v>
      </c>
      <c r="G31" s="418"/>
      <c r="H31" s="695"/>
      <c r="I31" s="696" t="s">
        <v>370</v>
      </c>
      <c r="J31" s="421"/>
      <c r="K31" s="421"/>
      <c r="L31" s="697">
        <f>+表紙!L54</f>
        <v>0</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t="str">
        <f>+表紙!F58</f>
        <v>2023年度完工高588億円</v>
      </c>
      <c r="G35" s="700"/>
      <c r="H35" s="700"/>
      <c r="I35" s="700"/>
      <c r="J35" s="700"/>
      <c r="K35" s="700"/>
      <c r="L35" s="700"/>
      <c r="M35" s="700"/>
      <c r="N35" s="700"/>
      <c r="O35" s="701"/>
    </row>
    <row r="36" spans="3:15" ht="23.25" customHeight="1" x14ac:dyDescent="0.15">
      <c r="C36" s="301"/>
      <c r="D36" s="318" t="s">
        <v>24</v>
      </c>
      <c r="E36" s="319" t="s">
        <v>378</v>
      </c>
      <c r="F36" s="702" t="str">
        <f>+表紙!F59</f>
        <v>370名(2024年4月時点)</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2488</v>
      </c>
      <c r="I40" s="241" t="s">
        <v>4</v>
      </c>
      <c r="J40" s="447" t="s">
        <v>324</v>
      </c>
      <c r="K40" s="448"/>
      <c r="L40" s="449"/>
      <c r="M40" s="746">
        <f>+表紙!M63</f>
        <v>2488</v>
      </c>
      <c r="N40" s="747">
        <f>+表紙!N63</f>
        <v>0</v>
      </c>
      <c r="O40" s="306" t="s">
        <v>4</v>
      </c>
    </row>
    <row r="41" spans="3:15" ht="24.75" customHeight="1" x14ac:dyDescent="0.15">
      <c r="C41" s="752"/>
      <c r="D41" s="444" t="s">
        <v>301</v>
      </c>
      <c r="E41" s="445"/>
      <c r="F41" s="445"/>
      <c r="G41" s="446"/>
      <c r="H41" s="246" t="str">
        <f>+表紙!H64</f>
        <v>0</v>
      </c>
      <c r="I41" s="241" t="s">
        <v>4</v>
      </c>
      <c r="J41" s="447" t="s">
        <v>305</v>
      </c>
      <c r="K41" s="448"/>
      <c r="L41" s="449"/>
      <c r="M41" s="746" t="str">
        <f>+表紙!M64</f>
        <v>0</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2488</v>
      </c>
      <c r="N42" s="747">
        <f>+表紙!N65</f>
        <v>0</v>
      </c>
      <c r="O42" s="181" t="s">
        <v>4</v>
      </c>
    </row>
    <row r="43" spans="3:15" ht="24.75" customHeight="1" x14ac:dyDescent="0.15">
      <c r="C43" s="176"/>
      <c r="D43" s="444" t="s">
        <v>303</v>
      </c>
      <c r="E43" s="445"/>
      <c r="F43" s="445"/>
      <c r="G43" s="446"/>
      <c r="H43" s="246" t="str">
        <f>+表紙!H66</f>
        <v>0</v>
      </c>
      <c r="I43" s="241" t="s">
        <v>4</v>
      </c>
      <c r="J43" s="748" t="s">
        <v>387</v>
      </c>
      <c r="K43" s="749"/>
      <c r="L43" s="750"/>
      <c r="M43" s="746" t="str">
        <f>+表紙!M66</f>
        <v>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t="str">
        <f>+表紙!M67</f>
        <v>0</v>
      </c>
      <c r="N44" s="747">
        <f>+表紙!N67</f>
        <v>0</v>
      </c>
      <c r="O44" s="181" t="s">
        <v>4</v>
      </c>
    </row>
    <row r="45" spans="3:15" ht="31.9"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15" customHeight="1" x14ac:dyDescent="0.15">
      <c r="A54" s="21"/>
      <c r="B54" s="21"/>
      <c r="C54" s="182">
        <v>3</v>
      </c>
      <c r="D54" s="434" t="s">
        <v>442</v>
      </c>
      <c r="E54" s="434"/>
      <c r="F54" s="434"/>
      <c r="G54" s="434"/>
      <c r="H54" s="434"/>
      <c r="I54" s="434"/>
      <c r="J54" s="434"/>
      <c r="K54" s="434"/>
      <c r="L54" s="434"/>
      <c r="M54" s="434"/>
      <c r="N54" s="434"/>
      <c r="O54" s="435"/>
    </row>
    <row r="55" spans="1:15" ht="28.1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1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15" customHeight="1" x14ac:dyDescent="0.15">
      <c r="A68" s="21"/>
      <c r="B68" s="21"/>
      <c r="C68" s="182"/>
      <c r="D68" s="183" t="s">
        <v>310</v>
      </c>
      <c r="E68" s="434" t="s">
        <v>408</v>
      </c>
      <c r="F68" s="434"/>
      <c r="G68" s="434"/>
      <c r="H68" s="434"/>
      <c r="I68" s="434"/>
      <c r="J68" s="434"/>
      <c r="K68" s="434"/>
      <c r="L68" s="434"/>
      <c r="M68" s="434"/>
      <c r="N68" s="434"/>
      <c r="O68" s="435"/>
    </row>
    <row r="69" spans="1:15" ht="28.15" customHeight="1" x14ac:dyDescent="0.15">
      <c r="A69" s="21"/>
      <c r="B69" s="21"/>
      <c r="C69" s="182"/>
      <c r="D69" s="183" t="s">
        <v>311</v>
      </c>
      <c r="E69" s="434" t="s">
        <v>316</v>
      </c>
      <c r="F69" s="434"/>
      <c r="G69" s="434"/>
      <c r="H69" s="434"/>
      <c r="I69" s="434"/>
      <c r="J69" s="434"/>
      <c r="K69" s="434"/>
      <c r="L69" s="434"/>
      <c r="M69" s="434"/>
      <c r="N69" s="434"/>
      <c r="O69" s="435"/>
    </row>
    <row r="70" spans="1:15" ht="28.1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4" zoomScaleNormal="100" workbookViewId="0">
      <selection activeCell="X24" sqref="X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1478.4</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1478.4</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1478.4</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1478.4</v>
      </c>
      <c r="Q27" s="586"/>
      <c r="R27" s="586"/>
      <c r="S27" s="586"/>
      <c r="T27" s="44" t="s">
        <v>38</v>
      </c>
      <c r="U27" s="64"/>
      <c r="V27" s="64"/>
      <c r="Y27" s="62" t="s">
        <v>39</v>
      </c>
      <c r="Z27" s="65"/>
      <c r="AH27" s="53"/>
      <c r="AI27" s="53"/>
      <c r="AJ27" s="53"/>
      <c r="AK27" s="53"/>
      <c r="AL27" s="549">
        <f>+AH18+P27</f>
        <v>1478.4</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1478.4</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1478.4</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1478.4</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1478.4</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9"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115" zoomScaleNormal="115" workbookViewId="0">
      <selection activeCell="B7" sqref="B7:C7"/>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127.6</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89.8</v>
      </c>
      <c r="E24" s="603"/>
      <c r="F24" s="603"/>
      <c r="G24" s="195" t="s">
        <v>198</v>
      </c>
      <c r="H24" s="581">
        <f>+F12</f>
        <v>127.6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127.6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127.6</v>
      </c>
      <c r="Q27" s="586"/>
      <c r="R27" s="586"/>
      <c r="S27" s="586"/>
      <c r="T27" s="44" t="s">
        <v>38</v>
      </c>
      <c r="U27" s="64"/>
      <c r="V27" s="64"/>
      <c r="Y27" s="62" t="s">
        <v>39</v>
      </c>
      <c r="Z27" s="65"/>
      <c r="AH27" s="53"/>
      <c r="AI27" s="53"/>
      <c r="AJ27" s="53"/>
      <c r="AK27" s="53"/>
      <c r="AL27" s="549">
        <f>+AH18+P27</f>
        <v>127.6</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127.6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89.8</v>
      </c>
      <c r="E29" s="603"/>
      <c r="F29" s="603"/>
      <c r="G29" s="195" t="s">
        <v>198</v>
      </c>
      <c r="H29" s="581">
        <f>+AL27</f>
        <v>127.6</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127.6</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89.8</v>
      </c>
      <c r="E31" s="603"/>
      <c r="F31" s="603"/>
      <c r="G31" s="195" t="s">
        <v>198</v>
      </c>
      <c r="H31" s="581">
        <f>+AS24</f>
        <v>127.6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3" zoomScaleNormal="100" workbookViewId="0">
      <selection activeCell="B24" sqref="B24:C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11.6</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15.3</v>
      </c>
      <c r="E24" s="603"/>
      <c r="F24" s="603"/>
      <c r="G24" s="195" t="s">
        <v>198</v>
      </c>
      <c r="H24" s="581">
        <f>+F12</f>
        <v>11.6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11.6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11.6</v>
      </c>
      <c r="Q27" s="586"/>
      <c r="R27" s="586"/>
      <c r="S27" s="586"/>
      <c r="T27" s="44" t="s">
        <v>38</v>
      </c>
      <c r="U27" s="64"/>
      <c r="V27" s="64"/>
      <c r="Y27" s="62" t="s">
        <v>39</v>
      </c>
      <c r="Z27" s="65"/>
      <c r="AH27" s="53"/>
      <c r="AI27" s="53"/>
      <c r="AJ27" s="53"/>
      <c r="AK27" s="53"/>
      <c r="AL27" s="549">
        <f>+AH18+P27</f>
        <v>11.6</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11.6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15.3</v>
      </c>
      <c r="E29" s="603"/>
      <c r="F29" s="603"/>
      <c r="G29" s="195" t="s">
        <v>198</v>
      </c>
      <c r="H29" s="581">
        <f>+AL27</f>
        <v>11.6</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11.6</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15.3</v>
      </c>
      <c r="E31" s="603"/>
      <c r="F31" s="603"/>
      <c r="G31" s="195" t="s">
        <v>198</v>
      </c>
      <c r="H31" s="581">
        <f>+AS24</f>
        <v>11.6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4" zoomScaleNormal="100" workbookViewId="0">
      <selection activeCell="D31" sqref="D31:F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株式会社塩浜工業 東京本社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148.6</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409.5</v>
      </c>
      <c r="E24" s="603"/>
      <c r="F24" s="603"/>
      <c r="G24" s="195" t="s">
        <v>198</v>
      </c>
      <c r="H24" s="581">
        <f>+F12</f>
        <v>148.6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148.6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148.6</v>
      </c>
      <c r="Q27" s="586"/>
      <c r="R27" s="586"/>
      <c r="S27" s="586"/>
      <c r="T27" s="44" t="s">
        <v>38</v>
      </c>
      <c r="U27" s="64"/>
      <c r="V27" s="64"/>
      <c r="Y27" s="62" t="s">
        <v>39</v>
      </c>
      <c r="Z27" s="65"/>
      <c r="AH27" s="53"/>
      <c r="AI27" s="53"/>
      <c r="AJ27" s="53"/>
      <c r="AK27" s="53"/>
      <c r="AL27" s="549">
        <f>+AH18+P27</f>
        <v>148.6</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148.6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409.5</v>
      </c>
      <c r="E29" s="603"/>
      <c r="F29" s="603"/>
      <c r="G29" s="195" t="s">
        <v>198</v>
      </c>
      <c r="H29" s="581">
        <f>+AL27</f>
        <v>148.6</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148.6</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409.5</v>
      </c>
      <c r="E31" s="603"/>
      <c r="F31" s="603"/>
      <c r="G31" s="195" t="s">
        <v>198</v>
      </c>
      <c r="H31" s="581">
        <f>+AS24</f>
        <v>148.6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2024-07-05T07:40:35Z</dcterms:created>
  <dcterms:modified xsi:type="dcterms:W3CDTF">2024-07-05T07:41:03Z</dcterms:modified>
</cp:coreProperties>
</file>