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s\都市整備局\03企画課\国土利用計画法関連\020_電子申請（設置＆新様式）\"/>
    </mc:Choice>
  </mc:AlternateContent>
  <bookViews>
    <workbookView xWindow="120" yWindow="15" windowWidth="14955" windowHeight="8895"/>
  </bookViews>
  <sheets>
    <sheet name="マニュアル" sheetId="4" r:id="rId1"/>
    <sheet name="入力シート" sheetId="2" r:id="rId2"/>
    <sheet name="土地売買等届出書" sheetId="1" r:id="rId3"/>
    <sheet name="設定シート" sheetId="3" state="hidden" r:id="rId4"/>
  </sheets>
  <definedNames>
    <definedName name="cc">#REF!</definedName>
    <definedName name="ee">#REF!</definedName>
    <definedName name="eee">#REF!</definedName>
    <definedName name="ff">#REF!</definedName>
    <definedName name="_xlnm.Print_Area" localSheetId="0">マニュアル!$B$2:$S$126</definedName>
    <definedName name="_xlnm.Print_Area" localSheetId="2">土地売買等届出書!$B$2:$CT$68</definedName>
    <definedName name="_xlnm.Print_Area" localSheetId="1">入力シート!$B$2:$G$224</definedName>
    <definedName name="rr">#REF!</definedName>
    <definedName name="s">#REF!</definedName>
    <definedName name="sss">#REF!</definedName>
    <definedName name="T_異動事由マスタ">#REF!</definedName>
    <definedName name="T_学校マスタ">#REF!</definedName>
    <definedName name="T_個人情報">#REF!</definedName>
    <definedName name="テーブル1">テーブル2[]</definedName>
    <definedName name="小学校マスタ_児童数">#REF!</definedName>
    <definedName name="中学校マスタ_生徒数">#REF!</definedName>
    <definedName name="中学校マスタ_生徒数1">#REF!</definedName>
    <definedName name="利用目的">テーブル2[]</definedName>
  </definedNames>
  <calcPr calcId="162913"/>
</workbook>
</file>

<file path=xl/calcChain.xml><?xml version="1.0" encoding="utf-8"?>
<calcChain xmlns="http://schemas.openxmlformats.org/spreadsheetml/2006/main">
  <c r="I274" i="2" l="1"/>
  <c r="I266" i="2" l="1"/>
  <c r="I239" i="2" l="1"/>
  <c r="I288" i="2" l="1"/>
  <c r="I260" i="2"/>
  <c r="I282" i="2" l="1"/>
  <c r="I289" i="2"/>
  <c r="I246" i="2" l="1"/>
  <c r="I253" i="2"/>
  <c r="I232" i="2"/>
  <c r="BF33" i="1"/>
  <c r="BF32" i="1"/>
  <c r="BF31" i="1"/>
  <c r="AP39" i="1"/>
  <c r="AP38" i="1"/>
  <c r="AP37" i="1"/>
  <c r="AX38" i="1" l="1"/>
  <c r="AX37" i="1"/>
  <c r="F68" i="2" l="1"/>
  <c r="E275" i="2" l="1"/>
  <c r="E276" i="2" l="1"/>
  <c r="J55" i="1" l="1"/>
  <c r="E175" i="2"/>
  <c r="E174" i="2"/>
  <c r="E173" i="2"/>
  <c r="E176" i="2" s="1"/>
  <c r="E235" i="2" l="1"/>
  <c r="E239" i="2" s="1"/>
  <c r="F228" i="2"/>
  <c r="E232" i="2" s="1"/>
  <c r="E256" i="2"/>
  <c r="E260" i="2" s="1"/>
  <c r="E262" i="2" l="1"/>
  <c r="E261" i="2"/>
  <c r="E240" i="2"/>
  <c r="E241" i="2"/>
  <c r="E263" i="2"/>
  <c r="E266" i="2" s="1"/>
  <c r="E234" i="2"/>
  <c r="E233" i="2"/>
  <c r="E242" i="2"/>
  <c r="E246" i="2" s="1"/>
  <c r="E244" i="2" l="1"/>
  <c r="E248" i="2"/>
  <c r="E247" i="2"/>
  <c r="E249" i="2"/>
  <c r="E253" i="2" s="1"/>
  <c r="E255" i="2" l="1"/>
  <c r="E254" i="2"/>
  <c r="E250" i="2"/>
  <c r="E271" i="2" l="1"/>
  <c r="E270" i="2"/>
  <c r="E274" i="2" s="1"/>
  <c r="E265" i="2" l="1"/>
  <c r="E264" i="2" l="1"/>
  <c r="E269" i="2"/>
  <c r="E268" i="2" l="1"/>
  <c r="E267" i="2"/>
  <c r="E278" i="2" l="1"/>
  <c r="E285" i="2" s="1"/>
  <c r="P58" i="1" s="1"/>
  <c r="E227" i="2" l="1"/>
  <c r="E273" i="2" s="1"/>
  <c r="E228" i="2" l="1"/>
  <c r="E230" i="2" l="1"/>
  <c r="E237" i="2"/>
  <c r="E258" i="2"/>
  <c r="E251" i="2"/>
  <c r="E272" i="2"/>
  <c r="CG10" i="1"/>
  <c r="CB37" i="1" l="1"/>
  <c r="J37" i="1"/>
  <c r="BN47" i="1" l="1"/>
  <c r="BN45" i="1"/>
  <c r="BN43" i="1"/>
  <c r="F208" i="2" l="1"/>
  <c r="E277" i="2" l="1"/>
  <c r="E282" i="2" s="1"/>
  <c r="F277" i="2" l="1"/>
  <c r="E283" i="2"/>
  <c r="E290" i="2" s="1"/>
  <c r="E289" i="2"/>
  <c r="E281" i="2"/>
  <c r="E288" i="2" s="1"/>
  <c r="E279" i="2"/>
  <c r="E286" i="2" s="1"/>
  <c r="K59" i="1" s="1"/>
  <c r="E280" i="2"/>
  <c r="F213" i="2"/>
  <c r="F212" i="2"/>
  <c r="F211" i="2"/>
  <c r="X66" i="1" l="1"/>
  <c r="X67" i="1"/>
  <c r="X65" i="1"/>
  <c r="F44" i="2"/>
  <c r="F19" i="2"/>
  <c r="F32" i="2"/>
  <c r="F29" i="2"/>
  <c r="CH19" i="1" l="1"/>
  <c r="CH20" i="1"/>
  <c r="F8" i="2" l="1"/>
  <c r="F151" i="2"/>
  <c r="F220" i="2"/>
  <c r="F219" i="2"/>
  <c r="F218" i="2"/>
  <c r="F214" i="2"/>
  <c r="F73" i="2"/>
  <c r="F210" i="2"/>
  <c r="F209" i="2"/>
  <c r="F206" i="2"/>
  <c r="F207" i="2"/>
  <c r="F205" i="2"/>
  <c r="F203" i="2"/>
  <c r="F204" i="2" l="1"/>
  <c r="F194" i="2"/>
  <c r="F201" i="2"/>
  <c r="F196" i="2"/>
  <c r="F200" i="2"/>
  <c r="F93" i="2"/>
  <c r="F142" i="2"/>
  <c r="F188" i="2"/>
  <c r="F187" i="2"/>
  <c r="F186" i="2"/>
  <c r="F185" i="2"/>
  <c r="E187" i="2"/>
  <c r="F190" i="2" s="1"/>
  <c r="E186" i="2"/>
  <c r="E185" i="2"/>
  <c r="F189" i="2"/>
  <c r="F92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41" i="2"/>
  <c r="F153" i="2"/>
  <c r="F156" i="2"/>
  <c r="F155" i="2"/>
  <c r="F154" i="2"/>
  <c r="F152" i="2"/>
  <c r="F100" i="2"/>
  <c r="F149" i="2"/>
  <c r="F135" i="2"/>
  <c r="F148" i="2"/>
  <c r="F134" i="2"/>
  <c r="F147" i="2"/>
  <c r="F133" i="2"/>
  <c r="F146" i="2"/>
  <c r="F132" i="2"/>
  <c r="F145" i="2"/>
  <c r="F131" i="2"/>
  <c r="F144" i="2"/>
  <c r="F130" i="2"/>
  <c r="F143" i="2"/>
  <c r="F129" i="2"/>
  <c r="F128" i="2"/>
  <c r="F127" i="2"/>
  <c r="F140" i="2"/>
  <c r="F126" i="2"/>
  <c r="F139" i="2"/>
  <c r="F125" i="2"/>
  <c r="F138" i="2"/>
  <c r="F124" i="2"/>
  <c r="F137" i="2"/>
  <c r="F123" i="2"/>
  <c r="F136" i="2"/>
  <c r="F122" i="2"/>
  <c r="F121" i="2"/>
  <c r="F120" i="2"/>
  <c r="F119" i="2"/>
  <c r="F118" i="2"/>
  <c r="F117" i="2"/>
  <c r="F116" i="2"/>
  <c r="F115" i="2"/>
  <c r="F114" i="2"/>
  <c r="F106" i="2"/>
  <c r="F88" i="2" l="1"/>
  <c r="F105" i="2"/>
  <c r="F87" i="2"/>
  <c r="F103" i="2"/>
  <c r="F85" i="2"/>
  <c r="F104" i="2"/>
  <c r="F86" i="2"/>
  <c r="F102" i="2"/>
  <c r="F84" i="2"/>
  <c r="F101" i="2"/>
  <c r="F83" i="2"/>
  <c r="F82" i="2"/>
  <c r="F99" i="2"/>
  <c r="F81" i="2"/>
  <c r="F98" i="2"/>
  <c r="F80" i="2"/>
  <c r="F97" i="2"/>
  <c r="F79" i="2"/>
  <c r="F96" i="2"/>
  <c r="F78" i="2"/>
  <c r="F95" i="2"/>
  <c r="F77" i="2"/>
  <c r="F94" i="2"/>
  <c r="F76" i="2"/>
  <c r="F75" i="2"/>
  <c r="F91" i="2"/>
  <c r="F74" i="2"/>
  <c r="F90" i="2"/>
  <c r="F72" i="2"/>
  <c r="F70" i="2"/>
  <c r="F69" i="2"/>
  <c r="F67" i="2"/>
  <c r="F66" i="2"/>
  <c r="F65" i="2"/>
  <c r="F64" i="2"/>
  <c r="F52" i="2"/>
  <c r="F61" i="2"/>
  <c r="F31" i="2"/>
  <c r="F62" i="2"/>
  <c r="F40" i="2"/>
  <c r="F39" i="2"/>
  <c r="F38" i="2"/>
  <c r="F35" i="2"/>
  <c r="F37" i="2"/>
  <c r="F33" i="2"/>
  <c r="F36" i="2"/>
  <c r="F34" i="2"/>
  <c r="F30" i="2"/>
  <c r="F14" i="2"/>
  <c r="X64" i="1" l="1"/>
  <c r="AN11" i="1" l="1"/>
  <c r="CF40" i="1" l="1"/>
  <c r="CB40" i="1"/>
  <c r="P31" i="1" l="1"/>
  <c r="E181" i="2" l="1"/>
  <c r="CB46" i="1" l="1"/>
  <c r="CB42" i="1" l="1"/>
  <c r="CB44" i="1"/>
  <c r="E12" i="2"/>
  <c r="E11" i="2" l="1"/>
  <c r="H26" i="1" l="1"/>
  <c r="H25" i="1"/>
  <c r="H24" i="1"/>
  <c r="E216" i="2" l="1"/>
  <c r="E259" i="2" l="1"/>
  <c r="E252" i="2"/>
  <c r="CJ20" i="1"/>
  <c r="CN20" i="1"/>
  <c r="E180" i="2" l="1"/>
  <c r="AY9" i="1"/>
  <c r="I9" i="1"/>
  <c r="D23" i="2" l="1"/>
  <c r="D22" i="2"/>
  <c r="D21" i="2"/>
  <c r="E257" i="2" l="1"/>
  <c r="E243" i="2"/>
  <c r="E236" i="2"/>
  <c r="E229" i="2"/>
  <c r="K58" i="1"/>
  <c r="G58" i="1"/>
  <c r="AB24" i="1" l="1"/>
  <c r="AB25" i="1"/>
  <c r="E195" i="2" l="1"/>
  <c r="BX24" i="1" l="1"/>
  <c r="N20" i="1" l="1"/>
  <c r="AJ33" i="1" l="1"/>
  <c r="AJ32" i="1"/>
  <c r="AJ31" i="1"/>
  <c r="P33" i="1"/>
  <c r="P32" i="1"/>
  <c r="CF32" i="1" l="1"/>
  <c r="CF33" i="1"/>
  <c r="CF31" i="1"/>
  <c r="BN31" i="1"/>
  <c r="BN33" i="1"/>
  <c r="BN32" i="1"/>
  <c r="AX33" i="1" l="1"/>
  <c r="AX32" i="1"/>
  <c r="AX31" i="1"/>
  <c r="BS14" i="1"/>
  <c r="AY14" i="1"/>
  <c r="BE13" i="1"/>
  <c r="BE12" i="1"/>
  <c r="AY11" i="1"/>
  <c r="AY10" i="1"/>
  <c r="AY8" i="1"/>
  <c r="D38" i="2"/>
  <c r="D37" i="2"/>
  <c r="D36" i="2"/>
  <c r="D35" i="2"/>
  <c r="D34" i="2"/>
  <c r="BV39" i="1" l="1"/>
  <c r="BV38" i="1"/>
  <c r="BV37" i="1"/>
  <c r="BP39" i="1"/>
  <c r="BP38" i="1"/>
  <c r="BP37" i="1"/>
  <c r="BZ61" i="1" l="1"/>
  <c r="T61" i="1" l="1"/>
  <c r="E191" i="2"/>
  <c r="AY52" i="1"/>
  <c r="AY53" i="1"/>
  <c r="E183" i="2"/>
  <c r="E182" i="2" l="1"/>
  <c r="E52" i="1" l="1"/>
  <c r="E184" i="2"/>
  <c r="E215" i="2"/>
  <c r="E238" i="2" s="1"/>
  <c r="E217" i="2"/>
  <c r="E231" i="2" l="1"/>
  <c r="E245" i="2"/>
  <c r="BH19" i="1"/>
  <c r="Z38" i="1"/>
  <c r="I11" i="1"/>
  <c r="I10" i="1"/>
  <c r="BG5" i="1"/>
  <c r="E287" i="2" l="1"/>
  <c r="K60" i="1" s="1"/>
  <c r="AJ37" i="1"/>
  <c r="H31" i="1" l="1"/>
  <c r="Z37" i="1"/>
  <c r="AJ39" i="1"/>
  <c r="Z39" i="1"/>
  <c r="U39" i="1"/>
  <c r="P39" i="1"/>
  <c r="J39" i="1"/>
  <c r="AJ38" i="1"/>
  <c r="U38" i="1"/>
  <c r="P38" i="1"/>
  <c r="J38" i="1"/>
  <c r="CB38" i="1" s="1"/>
  <c r="U37" i="1"/>
  <c r="P37" i="1"/>
  <c r="CB39" i="1" l="1"/>
  <c r="AX39" i="1"/>
  <c r="AY15" i="1"/>
  <c r="C15" i="1"/>
  <c r="O13" i="1"/>
  <c r="D215" i="2"/>
  <c r="D48" i="2"/>
  <c r="D47" i="2"/>
  <c r="D46" i="2"/>
  <c r="D26" i="2"/>
  <c r="D25" i="2"/>
  <c r="CG9" i="1"/>
  <c r="CG8" i="1"/>
  <c r="CG7" i="1"/>
  <c r="CG6" i="1"/>
  <c r="CG5" i="1"/>
  <c r="CG4" i="1"/>
  <c r="AY17" i="1" l="1"/>
  <c r="J45" i="1"/>
  <c r="J43" i="1"/>
  <c r="X45" i="1" s="1"/>
  <c r="BD63" i="1"/>
  <c r="X63" i="1"/>
  <c r="BP52" i="1"/>
  <c r="CR52" i="1" l="1"/>
  <c r="AR47" i="1"/>
  <c r="X47" i="1"/>
  <c r="AR45" i="1"/>
  <c r="AR43" i="1"/>
  <c r="X43" i="1"/>
  <c r="AH45" i="1"/>
  <c r="BB47" i="1"/>
  <c r="AH47" i="1"/>
  <c r="BB43" i="1"/>
  <c r="AH43" i="1"/>
  <c r="BB45" i="1"/>
  <c r="I5" i="1" l="1"/>
  <c r="I6" i="1"/>
  <c r="BF58" i="1" l="1"/>
  <c r="BF60" i="1"/>
  <c r="BF59" i="1"/>
  <c r="BZ52" i="1" l="1"/>
  <c r="BP53" i="1"/>
  <c r="BP54" i="1"/>
  <c r="G52" i="1"/>
  <c r="BV55" i="1"/>
  <c r="CR57" i="1" s="1"/>
  <c r="AY54" i="1"/>
  <c r="E54" i="1"/>
  <c r="O12" i="1"/>
  <c r="BP26" i="1"/>
  <c r="G54" i="1"/>
  <c r="G53" i="1"/>
  <c r="BP25" i="1"/>
  <c r="BP24" i="1"/>
  <c r="H33" i="1"/>
  <c r="H32" i="1"/>
  <c r="BH24" i="1"/>
  <c r="CD54" i="1" l="1"/>
  <c r="CR54" i="1"/>
  <c r="CB53" i="1"/>
  <c r="CR53" i="1"/>
  <c r="AR52" i="1"/>
  <c r="AP52" i="1"/>
  <c r="AJ52" i="1"/>
  <c r="AL52" i="1"/>
  <c r="AT52" i="1"/>
  <c r="AN52" i="1"/>
  <c r="AF52" i="1"/>
  <c r="AH52" i="1"/>
  <c r="AV52" i="1"/>
  <c r="CJ57" i="1"/>
  <c r="CB57" i="1"/>
  <c r="CH57" i="1"/>
  <c r="CN57" i="1"/>
  <c r="BX57" i="1"/>
  <c r="CD57" i="1"/>
  <c r="CP57" i="1"/>
  <c r="BZ57" i="1"/>
  <c r="CF57" i="1"/>
  <c r="CL57" i="1"/>
  <c r="BV57" i="1"/>
  <c r="AR54" i="1"/>
  <c r="AJ54" i="1"/>
  <c r="AV54" i="1"/>
  <c r="AT54" i="1"/>
  <c r="AP54" i="1"/>
  <c r="AH54" i="1"/>
  <c r="AN54" i="1"/>
  <c r="AF54" i="1"/>
  <c r="AL54" i="1"/>
  <c r="CN53" i="1"/>
  <c r="CD53" i="1"/>
  <c r="BX53" i="1"/>
  <c r="CL53" i="1"/>
  <c r="AX55" i="1"/>
  <c r="BF57" i="1" s="1"/>
  <c r="CF53" i="1"/>
  <c r="CP54" i="1"/>
  <c r="CH54" i="1"/>
  <c r="BZ54" i="1"/>
  <c r="CN54" i="1"/>
  <c r="CF54" i="1"/>
  <c r="BX54" i="1"/>
  <c r="CJ52" i="1"/>
  <c r="CB52" i="1"/>
  <c r="CP53" i="1"/>
  <c r="CN52" i="1"/>
  <c r="CJ54" i="1"/>
  <c r="CH53" i="1"/>
  <c r="CF52" i="1"/>
  <c r="CB54" i="1"/>
  <c r="BZ53" i="1"/>
  <c r="BX52" i="1"/>
  <c r="CL52" i="1"/>
  <c r="CD52" i="1"/>
  <c r="CP52" i="1"/>
  <c r="CL54" i="1"/>
  <c r="CJ53" i="1"/>
  <c r="CH52" i="1"/>
  <c r="E53" i="1"/>
  <c r="N54" i="1"/>
  <c r="R54" i="1"/>
  <c r="V54" i="1"/>
  <c r="Z54" i="1"/>
  <c r="AD54" i="1"/>
  <c r="P54" i="1"/>
  <c r="T54" i="1"/>
  <c r="X54" i="1"/>
  <c r="AB54" i="1"/>
  <c r="R52" i="1"/>
  <c r="T52" i="1"/>
  <c r="AB52" i="1"/>
  <c r="V52" i="1"/>
  <c r="N52" i="1"/>
  <c r="AD52" i="1"/>
  <c r="X52" i="1"/>
  <c r="P52" i="1"/>
  <c r="Z52" i="1"/>
  <c r="CH26" i="1"/>
  <c r="CH25" i="1"/>
  <c r="BX26" i="1"/>
  <c r="BX25" i="1"/>
  <c r="BX27" i="1" s="1"/>
  <c r="BH26" i="1"/>
  <c r="BH25" i="1"/>
  <c r="AL26" i="1"/>
  <c r="AL25" i="1"/>
  <c r="AB26" i="1"/>
  <c r="AL24" i="1"/>
  <c r="CH24" i="1"/>
  <c r="CH27" i="1" l="1"/>
  <c r="AT53" i="1"/>
  <c r="AH53" i="1"/>
  <c r="AL53" i="1"/>
  <c r="AP53" i="1"/>
  <c r="AJ53" i="1"/>
  <c r="AR53" i="1"/>
  <c r="AF53" i="1"/>
  <c r="AN53" i="1"/>
  <c r="AV53" i="1"/>
  <c r="N55" i="1"/>
  <c r="BH61" i="1"/>
  <c r="BD57" i="1"/>
  <c r="BJ57" i="1"/>
  <c r="BN57" i="1"/>
  <c r="BP57" i="1"/>
  <c r="BH57" i="1"/>
  <c r="BT57" i="1"/>
  <c r="BR57" i="1"/>
  <c r="BL57" i="1"/>
  <c r="P53" i="1"/>
  <c r="T53" i="1"/>
  <c r="X53" i="1"/>
  <c r="AB53" i="1"/>
  <c r="N53" i="1"/>
  <c r="R53" i="1"/>
  <c r="V53" i="1"/>
  <c r="Z53" i="1"/>
  <c r="AD53" i="1"/>
  <c r="AC14" i="1"/>
  <c r="BF62" i="1" l="1"/>
  <c r="BL62" i="1"/>
  <c r="BH62" i="1"/>
  <c r="BR62" i="1"/>
  <c r="BD62" i="1"/>
  <c r="BV62" i="1"/>
  <c r="BX62" i="1"/>
  <c r="BP62" i="1"/>
  <c r="BJ62" i="1"/>
  <c r="BT62" i="1"/>
  <c r="BN62" i="1"/>
  <c r="N57" i="1"/>
  <c r="AB57" i="1"/>
  <c r="X57" i="1"/>
  <c r="R57" i="1"/>
  <c r="P57" i="1"/>
  <c r="AD57" i="1"/>
  <c r="T57" i="1"/>
  <c r="V57" i="1"/>
  <c r="Z57" i="1"/>
  <c r="AF55" i="1"/>
  <c r="AF57" i="1" s="1"/>
  <c r="N19" i="1"/>
  <c r="I14" i="1"/>
  <c r="I8" i="1"/>
  <c r="CL20" i="1"/>
  <c r="CP20" i="1"/>
  <c r="CR20" i="1"/>
  <c r="AN57" i="1" l="1"/>
  <c r="AV57" i="1"/>
  <c r="AH57" i="1"/>
  <c r="AP57" i="1"/>
  <c r="AR57" i="1"/>
  <c r="AT57" i="1"/>
  <c r="AJ57" i="1"/>
  <c r="AL57" i="1"/>
  <c r="AX54" i="1" l="1"/>
  <c r="AX53" i="1"/>
  <c r="AX52" i="1"/>
  <c r="BB57" i="1"/>
  <c r="AZ57" i="1"/>
  <c r="AX57" i="1"/>
</calcChain>
</file>

<file path=xl/comments1.xml><?xml version="1.0" encoding="utf-8"?>
<comments xmlns="http://schemas.openxmlformats.org/spreadsheetml/2006/main">
  <authors>
    <author>ｆ</author>
  </authors>
  <commentList>
    <comment ref="J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注４ 「移転又は設定の態様」の欄は、売買・交換・代物弁済・譲渡担保等記入します。</t>
        </r>
      </text>
    </comment>
  </commentList>
</comments>
</file>

<file path=xl/sharedStrings.xml><?xml version="1.0" encoding="utf-8"?>
<sst xmlns="http://schemas.openxmlformats.org/spreadsheetml/2006/main" count="7078" uniqueCount="6104">
  <si>
    <t>様式第三（様式３－１－１）</t>
    <rPh sb="0" eb="2">
      <t>ヨウシキ</t>
    </rPh>
    <rPh sb="2" eb="3">
      <t>ダイ</t>
    </rPh>
    <rPh sb="3" eb="4">
      <t>サン</t>
    </rPh>
    <rPh sb="5" eb="7">
      <t>ヨウシキ</t>
    </rPh>
    <phoneticPr fontId="2"/>
  </si>
  <si>
    <t>土地売買等届出書</t>
    <rPh sb="0" eb="2">
      <t>トチ</t>
    </rPh>
    <rPh sb="2" eb="5">
      <t>バイバイトウ</t>
    </rPh>
    <rPh sb="5" eb="8">
      <t>トドケデショ</t>
    </rPh>
    <phoneticPr fontId="2"/>
  </si>
  <si>
    <t>提出先</t>
    <rPh sb="0" eb="2">
      <t>テイシュツ</t>
    </rPh>
    <rPh sb="2" eb="3">
      <t>サキ</t>
    </rPh>
    <phoneticPr fontId="2"/>
  </si>
  <si>
    <t>譲受人業種</t>
    <rPh sb="0" eb="1">
      <t>ユズ</t>
    </rPh>
    <rPh sb="1" eb="2">
      <t>ウ</t>
    </rPh>
    <rPh sb="2" eb="3">
      <t>ニン</t>
    </rPh>
    <rPh sb="3" eb="5">
      <t>ギョウシュ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</si>
  <si>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</si>
  <si>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</si>
  <si>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電話</t>
    <rPh sb="0" eb="2">
      <t>デンワ</t>
    </rPh>
    <phoneticPr fontId="2"/>
  </si>
  <si>
    <t>担当者</t>
    <rPh sb="0" eb="3">
      <t>タントウシャ</t>
    </rPh>
    <phoneticPr fontId="2"/>
  </si>
  <si>
    <t>　契約の相手方等
　に関する事項</t>
    <rPh sb="7" eb="8">
      <t>トウ</t>
    </rPh>
    <rPh sb="11" eb="12">
      <t>カン</t>
    </rPh>
    <rPh sb="14" eb="16">
      <t>ジコウ</t>
    </rPh>
    <phoneticPr fontId="2"/>
  </si>
  <si>
    <t>契約締結年月日</t>
    <rPh sb="0" eb="2">
      <t>ケイヤク</t>
    </rPh>
    <rPh sb="2" eb="4">
      <t>テイケツ</t>
    </rPh>
    <rPh sb="4" eb="7">
      <t>ネンガッピ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</si>
  <si>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</si>
  <si>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</si>
  <si>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</si>
  <si>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土地に関する事項</t>
    <rPh sb="0" eb="2">
      <t>トチ</t>
    </rPh>
    <rPh sb="3" eb="4">
      <t>カン</t>
    </rPh>
    <rPh sb="6" eb="8">
      <t>ジコウ</t>
    </rPh>
    <phoneticPr fontId="2"/>
  </si>
  <si>
    <t>番号</t>
    <rPh sb="0" eb="2">
      <t>バンゴウ</t>
    </rPh>
    <phoneticPr fontId="2"/>
  </si>
  <si>
    <t>所在</t>
    <rPh sb="0" eb="2">
      <t>ショザイ</t>
    </rPh>
    <phoneticPr fontId="2"/>
  </si>
  <si>
    <t>地目</t>
    <rPh sb="0" eb="2">
      <t>チモク</t>
    </rPh>
    <phoneticPr fontId="2"/>
  </si>
  <si>
    <t>登記簿</t>
    <rPh sb="0" eb="3">
      <t>トウキボ</t>
    </rPh>
    <phoneticPr fontId="2"/>
  </si>
  <si>
    <t>住居表示</t>
    <rPh sb="0" eb="2">
      <t>ジュウキョ</t>
    </rPh>
    <rPh sb="2" eb="4">
      <t>ヒョウジ</t>
    </rPh>
    <phoneticPr fontId="2"/>
  </si>
  <si>
    <t>地番</t>
    <rPh sb="0" eb="2">
      <t>チバン</t>
    </rPh>
    <phoneticPr fontId="2"/>
  </si>
  <si>
    <t>現況</t>
    <rPh sb="0" eb="2">
      <t>ゲンキョウ</t>
    </rPh>
    <phoneticPr fontId="2"/>
  </si>
  <si>
    <t>面積合計</t>
    <rPh sb="0" eb="2">
      <t>メンセキ</t>
    </rPh>
    <rPh sb="2" eb="4">
      <t>ゴウケイ</t>
    </rPh>
    <phoneticPr fontId="2"/>
  </si>
  <si>
    <t>利用の現況</t>
    <rPh sb="0" eb="2">
      <t>リヨウ</t>
    </rPh>
    <rPh sb="3" eb="5">
      <t>ゲンキョウ</t>
    </rPh>
    <phoneticPr fontId="2"/>
  </si>
  <si>
    <t>届出に係る権利以外の権利</t>
    <rPh sb="0" eb="2">
      <t>トドケデ</t>
    </rPh>
    <rPh sb="3" eb="4">
      <t>カカ</t>
    </rPh>
    <rPh sb="5" eb="7">
      <t>ケンリ</t>
    </rPh>
    <rPh sb="7" eb="9">
      <t>イガイ</t>
    </rPh>
    <rPh sb="10" eb="12">
      <t>ケンリ</t>
    </rPh>
    <phoneticPr fontId="2"/>
  </si>
  <si>
    <t>所有権</t>
    <rPh sb="0" eb="3">
      <t>ショユウケン</t>
    </rPh>
    <phoneticPr fontId="2"/>
  </si>
  <si>
    <t>所有権以外の権利</t>
    <phoneticPr fontId="2"/>
  </si>
  <si>
    <t>所有者の住所</t>
    <rPh sb="0" eb="3">
      <t>ショユウシャ</t>
    </rPh>
    <rPh sb="4" eb="6">
      <t>ジュウショ</t>
    </rPh>
    <phoneticPr fontId="2"/>
  </si>
  <si>
    <t>所有者の氏名</t>
    <rPh sb="0" eb="3">
      <t>ショユウシャ</t>
    </rPh>
    <rPh sb="4" eb="6">
      <t>シメイ</t>
    </rPh>
    <phoneticPr fontId="2"/>
  </si>
  <si>
    <t>種別</t>
    <rPh sb="0" eb="2">
      <t>シュベツ</t>
    </rPh>
    <phoneticPr fontId="2"/>
  </si>
  <si>
    <t>内容</t>
    <rPh sb="0" eb="2">
      <t>ナイヨウ</t>
    </rPh>
    <phoneticPr fontId="2"/>
  </si>
  <si>
    <t>権利者の住所</t>
    <rPh sb="0" eb="3">
      <t>ケンリシャ</t>
    </rPh>
    <rPh sb="4" eb="6">
      <t>ジュウショ</t>
    </rPh>
    <phoneticPr fontId="2"/>
  </si>
  <si>
    <t>権利者の氏名</t>
    <rPh sb="0" eb="3">
      <t>ケンリシャ</t>
    </rPh>
    <rPh sb="4" eb="6">
      <t>シメイ</t>
    </rPh>
    <phoneticPr fontId="2"/>
  </si>
  <si>
    <t>種類</t>
    <rPh sb="0" eb="2">
      <t>シュルイ</t>
    </rPh>
    <phoneticPr fontId="2"/>
  </si>
  <si>
    <t>概要</t>
    <rPh sb="0" eb="2">
      <t>ガイヨウ</t>
    </rPh>
    <phoneticPr fontId="2"/>
  </si>
  <si>
    <t>移転又は設定
に係る権利</t>
    <rPh sb="0" eb="2">
      <t>イテン</t>
    </rPh>
    <rPh sb="2" eb="3">
      <t>マタ</t>
    </rPh>
    <rPh sb="4" eb="6">
      <t>セッテイ</t>
    </rPh>
    <rPh sb="8" eb="9">
      <t>カカ</t>
    </rPh>
    <rPh sb="10" eb="12">
      <t>ケンリ</t>
    </rPh>
    <phoneticPr fontId="2"/>
  </si>
  <si>
    <t>移転又は設定に係る権利以外の権利</t>
    <rPh sb="11" eb="13">
      <t>イガイ</t>
    </rPh>
    <rPh sb="14" eb="16">
      <t>ケンリ</t>
    </rPh>
    <phoneticPr fontId="2"/>
  </si>
  <si>
    <t>所有権以外の権利</t>
    <rPh sb="0" eb="3">
      <t>ショユウケン</t>
    </rPh>
    <rPh sb="3" eb="5">
      <t>イガイ</t>
    </rPh>
    <rPh sb="6" eb="8">
      <t>ケンリ</t>
    </rPh>
    <phoneticPr fontId="2"/>
  </si>
  <si>
    <t>構造</t>
    <rPh sb="0" eb="2">
      <t>コウゾウ</t>
    </rPh>
    <phoneticPr fontId="2"/>
  </si>
  <si>
    <t>移転又は設定に係る
土地に関する権利の
内容に関する事項</t>
    <rPh sb="0" eb="2">
      <t>イテン</t>
    </rPh>
    <rPh sb="2" eb="3">
      <t>マタ</t>
    </rPh>
    <rPh sb="4" eb="6">
      <t>セッテイ</t>
    </rPh>
    <rPh sb="7" eb="8">
      <t>カカ</t>
    </rPh>
    <rPh sb="10" eb="12">
      <t>トチ</t>
    </rPh>
    <rPh sb="13" eb="14">
      <t>カン</t>
    </rPh>
    <rPh sb="16" eb="18">
      <t>ケンリ</t>
    </rPh>
    <rPh sb="20" eb="22">
      <t>ナイヨウ</t>
    </rPh>
    <rPh sb="23" eb="24">
      <t>カン</t>
    </rPh>
    <rPh sb="26" eb="28">
      <t>ジコウ</t>
    </rPh>
    <phoneticPr fontId="2"/>
  </si>
  <si>
    <t>移転又は設定の態様</t>
    <rPh sb="0" eb="2">
      <t>イテン</t>
    </rPh>
    <rPh sb="2" eb="3">
      <t>マタ</t>
    </rPh>
    <rPh sb="4" eb="6">
      <t>セッテイ</t>
    </rPh>
    <rPh sb="7" eb="9">
      <t>タイヨウ</t>
    </rPh>
    <phoneticPr fontId="2"/>
  </si>
  <si>
    <t>地上権又は賃借権の場合</t>
    <rPh sb="0" eb="3">
      <t>チジョウケン</t>
    </rPh>
    <rPh sb="3" eb="4">
      <t>マタ</t>
    </rPh>
    <rPh sb="5" eb="8">
      <t>チンシャクケン</t>
    </rPh>
    <rPh sb="9" eb="11">
      <t>バアイ</t>
    </rPh>
    <phoneticPr fontId="2"/>
  </si>
  <si>
    <t>特記事項</t>
    <rPh sb="0" eb="2">
      <t>トッキ</t>
    </rPh>
    <rPh sb="2" eb="4">
      <t>ジコウ</t>
    </rPh>
    <phoneticPr fontId="2"/>
  </si>
  <si>
    <t>存続期間</t>
    <rPh sb="0" eb="2">
      <t>ソンゾク</t>
    </rPh>
    <rPh sb="2" eb="4">
      <t>キカン</t>
    </rPh>
    <phoneticPr fontId="2"/>
  </si>
  <si>
    <t>残存期間</t>
    <rPh sb="0" eb="2">
      <t>ザンゾン</t>
    </rPh>
    <rPh sb="2" eb="4">
      <t>キカン</t>
    </rPh>
    <phoneticPr fontId="2"/>
  </si>
  <si>
    <t>堅固・非堅固の別</t>
    <rPh sb="0" eb="1">
      <t>カタ</t>
    </rPh>
    <rPh sb="1" eb="2">
      <t>コ</t>
    </rPh>
    <rPh sb="3" eb="4">
      <t>ヒ</t>
    </rPh>
    <rPh sb="4" eb="5">
      <t>カタ</t>
    </rPh>
    <rPh sb="5" eb="6">
      <t>コ</t>
    </rPh>
    <rPh sb="7" eb="8">
      <t>ベツ</t>
    </rPh>
    <phoneticPr fontId="2"/>
  </si>
  <si>
    <t>地代（年額・円）</t>
    <rPh sb="0" eb="2">
      <t>チダイ</t>
    </rPh>
    <rPh sb="3" eb="5">
      <t>ネンガク</t>
    </rPh>
    <rPh sb="6" eb="7">
      <t>エン</t>
    </rPh>
    <phoneticPr fontId="2"/>
  </si>
  <si>
    <t>対価の額等に関する事項</t>
    <rPh sb="0" eb="2">
      <t>タイカ</t>
    </rPh>
    <rPh sb="3" eb="5">
      <t>ガクトウ</t>
    </rPh>
    <rPh sb="6" eb="7">
      <t>カン</t>
    </rPh>
    <rPh sb="9" eb="11">
      <t>ジコウ</t>
    </rPh>
    <phoneticPr fontId="2"/>
  </si>
  <si>
    <t>土地に関する対価の額等</t>
    <rPh sb="0" eb="2">
      <t>トチ</t>
    </rPh>
    <rPh sb="3" eb="4">
      <t>カン</t>
    </rPh>
    <rPh sb="6" eb="8">
      <t>タイカ</t>
    </rPh>
    <rPh sb="9" eb="10">
      <t>ガク</t>
    </rPh>
    <rPh sb="10" eb="11">
      <t>トウ</t>
    </rPh>
    <phoneticPr fontId="2"/>
  </si>
  <si>
    <t>工作物等に関する対価の額等</t>
    <rPh sb="0" eb="3">
      <t>コウサクブツ</t>
    </rPh>
    <rPh sb="3" eb="4">
      <t>トウ</t>
    </rPh>
    <rPh sb="5" eb="6">
      <t>カン</t>
    </rPh>
    <rPh sb="8" eb="10">
      <t>タイカ</t>
    </rPh>
    <rPh sb="11" eb="12">
      <t>ガク</t>
    </rPh>
    <rPh sb="12" eb="13">
      <t>トウ</t>
    </rPh>
    <phoneticPr fontId="2"/>
  </si>
  <si>
    <t>地目（現況）</t>
    <rPh sb="0" eb="2">
      <t>チモク</t>
    </rPh>
    <rPh sb="3" eb="5">
      <t>ゲンキョウ</t>
    </rPh>
    <phoneticPr fontId="2"/>
  </si>
  <si>
    <t>面積（㎡）</t>
    <rPh sb="0" eb="2">
      <t>メンセキ</t>
    </rPh>
    <phoneticPr fontId="2"/>
  </si>
  <si>
    <t>単価（円/㎡）</t>
    <rPh sb="0" eb="2">
      <t>タンカ</t>
    </rPh>
    <rPh sb="3" eb="4">
      <t>エン</t>
    </rPh>
    <phoneticPr fontId="2"/>
  </si>
  <si>
    <t>対価の額（円）</t>
    <rPh sb="0" eb="2">
      <t>タイカ</t>
    </rPh>
    <rPh sb="3" eb="4">
      <t>ガク</t>
    </rPh>
    <rPh sb="5" eb="6">
      <t>エン</t>
    </rPh>
    <phoneticPr fontId="2"/>
  </si>
  <si>
    <t>百万</t>
    <rPh sb="0" eb="1">
      <t>ヒャク</t>
    </rPh>
    <rPh sb="1" eb="2">
      <t>マン</t>
    </rPh>
    <phoneticPr fontId="2"/>
  </si>
  <si>
    <t>千</t>
    <rPh sb="0" eb="1">
      <t>セン</t>
    </rPh>
    <phoneticPr fontId="2"/>
  </si>
  <si>
    <t>㎡</t>
    <phoneticPr fontId="2"/>
  </si>
  <si>
    <t>百万</t>
    <rPh sb="0" eb="2">
      <t>ヒャクマン</t>
    </rPh>
    <phoneticPr fontId="2"/>
  </si>
  <si>
    <t>円</t>
    <rPh sb="0" eb="1">
      <t>エン</t>
    </rPh>
    <phoneticPr fontId="2"/>
  </si>
  <si>
    <t>十億</t>
    <rPh sb="0" eb="2">
      <t>ジュウオク</t>
    </rPh>
    <phoneticPr fontId="2"/>
  </si>
  <si>
    <t>利用目的</t>
    <rPh sb="0" eb="2">
      <t>リヨウ</t>
    </rPh>
    <rPh sb="2" eb="4">
      <t>モクテキ</t>
    </rPh>
    <phoneticPr fontId="2"/>
  </si>
  <si>
    <t>況の変更
利用の現</t>
    <rPh sb="5" eb="7">
      <t>リヨウ</t>
    </rPh>
    <rPh sb="8" eb="9">
      <t>ウツツ</t>
    </rPh>
    <phoneticPr fontId="2"/>
  </si>
  <si>
    <t>利用目的に係
る土地の所在</t>
    <rPh sb="0" eb="2">
      <t>リヨウ</t>
    </rPh>
    <rPh sb="2" eb="4">
      <t>モクテキ</t>
    </rPh>
    <rPh sb="5" eb="6">
      <t>カカ</t>
    </rPh>
    <rPh sb="8" eb="10">
      <t>トチ</t>
    </rPh>
    <rPh sb="11" eb="13">
      <t>ショザイ</t>
    </rPh>
    <phoneticPr fontId="2"/>
  </si>
  <si>
    <t>利用目的に係
る土地の面積</t>
    <rPh sb="0" eb="2">
      <t>リヨウ</t>
    </rPh>
    <rPh sb="2" eb="4">
      <t>モクテキ</t>
    </rPh>
    <rPh sb="5" eb="6">
      <t>カカ</t>
    </rPh>
    <rPh sb="8" eb="10">
      <t>トチ</t>
    </rPh>
    <rPh sb="11" eb="13">
      <t>メンセキ</t>
    </rPh>
    <phoneticPr fontId="2"/>
  </si>
  <si>
    <t>㎡</t>
    <phoneticPr fontId="2"/>
  </si>
  <si>
    <t>利用計画の
概要</t>
    <rPh sb="0" eb="2">
      <t>リヨウ</t>
    </rPh>
    <rPh sb="2" eb="4">
      <t>ケイカク</t>
    </rPh>
    <rPh sb="6" eb="8">
      <t>ガイヨウ</t>
    </rPh>
    <phoneticPr fontId="2"/>
  </si>
  <si>
    <t>人工面率</t>
    <rPh sb="0" eb="2">
      <t>ジンコウ</t>
    </rPh>
    <rPh sb="2" eb="3">
      <t>メン</t>
    </rPh>
    <rPh sb="3" eb="4">
      <t>リツ</t>
    </rPh>
    <phoneticPr fontId="2"/>
  </si>
  <si>
    <t>そ の 他</t>
    <rPh sb="4" eb="5">
      <t>タ</t>
    </rPh>
    <phoneticPr fontId="2"/>
  </si>
  <si>
    <t>計画人口</t>
    <rPh sb="0" eb="2">
      <t>ケイカク</t>
    </rPh>
    <rPh sb="2" eb="4">
      <t>ジンコウ</t>
    </rPh>
    <phoneticPr fontId="2"/>
  </si>
  <si>
    <t>その他参考と
なるべき事項</t>
    <rPh sb="2" eb="3">
      <t>タ</t>
    </rPh>
    <rPh sb="3" eb="5">
      <t>サンコウ</t>
    </rPh>
    <rPh sb="11" eb="13">
      <t>ジコウ</t>
    </rPh>
    <phoneticPr fontId="2"/>
  </si>
  <si>
    <t>※</t>
    <phoneticPr fontId="2"/>
  </si>
  <si>
    <t>受付印</t>
    <rPh sb="0" eb="3">
      <t>ウケツケイン</t>
    </rPh>
    <phoneticPr fontId="2"/>
  </si>
  <si>
    <t>※注６参照</t>
    <phoneticPr fontId="2"/>
  </si>
  <si>
    <t>※注４参照</t>
    <phoneticPr fontId="2"/>
  </si>
  <si>
    <r>
      <t>権利取得者（譲受人）</t>
    </r>
    <r>
      <rPr>
        <sz val="8"/>
        <color indexed="9"/>
        <rFont val="ＭＳ Ｐ明朝"/>
        <family val="1"/>
        <charset val="128"/>
      </rPr>
      <t xml:space="preserve"> </t>
    </r>
    <r>
      <rPr>
        <b/>
        <sz val="8"/>
        <color indexed="9"/>
        <rFont val="ＭＳ Ｐゴシック"/>
        <family val="3"/>
        <charset val="128"/>
      </rPr>
      <t>※注１～３参照</t>
    </r>
    <rPh sb="0" eb="2">
      <t>ケンリ</t>
    </rPh>
    <rPh sb="2" eb="5">
      <t>シュトクシャ</t>
    </rPh>
    <rPh sb="6" eb="8">
      <t>ユズリウケ</t>
    </rPh>
    <rPh sb="8" eb="9">
      <t>ジン</t>
    </rPh>
    <rPh sb="12" eb="13">
      <t>チュウ</t>
    </rPh>
    <rPh sb="16" eb="18">
      <t>サンショウ</t>
    </rPh>
    <phoneticPr fontId="2"/>
  </si>
  <si>
    <t>面　　　　　　　　積（㎡）</t>
    <rPh sb="0" eb="1">
      <t>メン</t>
    </rPh>
    <rPh sb="9" eb="10">
      <t>セキ</t>
    </rPh>
    <phoneticPr fontId="2"/>
  </si>
  <si>
    <t>実　　測</t>
    <rPh sb="0" eb="1">
      <t>ジツ</t>
    </rPh>
    <rPh sb="3" eb="4">
      <t>ハカリ</t>
    </rPh>
    <phoneticPr fontId="2"/>
  </si>
  <si>
    <t>清算
実測</t>
    <rPh sb="0" eb="1">
      <t>キヨ</t>
    </rPh>
    <rPh sb="3" eb="5">
      <t>ジッソク</t>
    </rPh>
    <phoneticPr fontId="2"/>
  </si>
  <si>
    <t>契約の相手方（譲渡人）の住所</t>
    <phoneticPr fontId="2"/>
  </si>
  <si>
    <t>土地に存する工作
物等に関する事項</t>
    <rPh sb="9" eb="10">
      <t>ブツ</t>
    </rPh>
    <rPh sb="10" eb="11">
      <t>トウ</t>
    </rPh>
    <rPh sb="12" eb="13">
      <t>カン</t>
    </rPh>
    <rPh sb="15" eb="17">
      <t>ジコウ</t>
    </rPh>
    <phoneticPr fontId="2"/>
  </si>
  <si>
    <t>入力項目</t>
    <rPh sb="0" eb="2">
      <t>ニュウリョク</t>
    </rPh>
    <rPh sb="2" eb="4">
      <t>コウモク</t>
    </rPh>
    <phoneticPr fontId="2"/>
  </si>
  <si>
    <t>所在地（町名地番）</t>
    <rPh sb="0" eb="3">
      <t>ショザイチ</t>
    </rPh>
    <rPh sb="4" eb="6">
      <t>チョウメイ</t>
    </rPh>
    <rPh sb="6" eb="8">
      <t>チバン</t>
    </rPh>
    <phoneticPr fontId="2"/>
  </si>
  <si>
    <t>入力区分</t>
    <rPh sb="0" eb="2">
      <t>ニュウリョク</t>
    </rPh>
    <rPh sb="2" eb="4">
      <t>クブン</t>
    </rPh>
    <phoneticPr fontId="2"/>
  </si>
  <si>
    <t>提出先</t>
    <rPh sb="0" eb="3">
      <t>テイシュツサキ</t>
    </rPh>
    <phoneticPr fontId="2"/>
  </si>
  <si>
    <t>提出日</t>
    <rPh sb="0" eb="3">
      <t>テイシュツビ</t>
    </rPh>
    <phoneticPr fontId="2"/>
  </si>
  <si>
    <t>提出年月日</t>
    <phoneticPr fontId="2"/>
  </si>
  <si>
    <t>業種</t>
    <rPh sb="0" eb="2">
      <t>ギョウシュ</t>
    </rPh>
    <phoneticPr fontId="2"/>
  </si>
  <si>
    <t>不動産業</t>
    <rPh sb="0" eb="3">
      <t>フドウサン</t>
    </rPh>
    <rPh sb="3" eb="4">
      <t>ギョウ</t>
    </rPh>
    <phoneticPr fontId="2"/>
  </si>
  <si>
    <t>建設業</t>
    <rPh sb="0" eb="1">
      <t>ケン</t>
    </rPh>
    <rPh sb="1" eb="2">
      <t>セツ</t>
    </rPh>
    <rPh sb="2" eb="3">
      <t>ギョウ</t>
    </rPh>
    <phoneticPr fontId="2"/>
  </si>
  <si>
    <t>金融保険業</t>
    <rPh sb="0" eb="2">
      <t>キンユウ</t>
    </rPh>
    <rPh sb="2" eb="5">
      <t>ホケンギョウ</t>
    </rPh>
    <phoneticPr fontId="2"/>
  </si>
  <si>
    <t>製造業</t>
    <rPh sb="0" eb="1">
      <t>セイ</t>
    </rPh>
    <rPh sb="1" eb="2">
      <t>ヅクリ</t>
    </rPh>
    <rPh sb="2" eb="3">
      <t>ギョウ</t>
    </rPh>
    <phoneticPr fontId="2"/>
  </si>
  <si>
    <t>商業</t>
    <rPh sb="0" eb="1">
      <t>ショウ</t>
    </rPh>
    <rPh sb="1" eb="2">
      <t>ギョウ</t>
    </rPh>
    <phoneticPr fontId="2"/>
  </si>
  <si>
    <t>運輸業</t>
    <rPh sb="0" eb="1">
      <t>ウン</t>
    </rPh>
    <rPh sb="1" eb="2">
      <t>ユ</t>
    </rPh>
    <rPh sb="2" eb="3">
      <t>ギョウ</t>
    </rPh>
    <phoneticPr fontId="2"/>
  </si>
  <si>
    <t>その他</t>
    <rPh sb="2" eb="3">
      <t>タ</t>
    </rPh>
    <phoneticPr fontId="2"/>
  </si>
  <si>
    <t>←直接入力（半角数字と/）</t>
    <rPh sb="1" eb="5">
      <t>チョクセツニュウリョク</t>
    </rPh>
    <rPh sb="6" eb="8">
      <t>ハンカク</t>
    </rPh>
    <rPh sb="8" eb="10">
      <t>スウジ</t>
    </rPh>
    <phoneticPr fontId="2"/>
  </si>
  <si>
    <t>契約年月日</t>
    <phoneticPr fontId="2"/>
  </si>
  <si>
    <t>郵便番号</t>
    <rPh sb="0" eb="4">
      <t>ユウビンバンゴウ</t>
    </rPh>
    <phoneticPr fontId="2"/>
  </si>
  <si>
    <t>←直接入力</t>
    <rPh sb="1" eb="5">
      <t>チョクセツニュウリョク</t>
    </rPh>
    <phoneticPr fontId="2"/>
  </si>
  <si>
    <r>
      <t>←半角数字(</t>
    </r>
    <r>
      <rPr>
        <b/>
        <sz val="10"/>
        <color rgb="FFFF0000"/>
        <rFont val="ＭＳ Ｐゴシック"/>
        <family val="3"/>
        <charset val="128"/>
      </rPr>
      <t>７桁</t>
    </r>
    <r>
      <rPr>
        <sz val="10"/>
        <rFont val="ＭＳ Ｐゴシック"/>
        <family val="3"/>
        <charset val="128"/>
      </rPr>
      <t>)のみ入力</t>
    </r>
    <rPh sb="1" eb="3">
      <t>ハンカク</t>
    </rPh>
    <rPh sb="3" eb="5">
      <t>スウジ</t>
    </rPh>
    <rPh sb="11" eb="13">
      <t>ニュウリョク</t>
    </rPh>
    <phoneticPr fontId="2"/>
  </si>
  <si>
    <t>←リスト選択</t>
    <rPh sb="4" eb="6">
      <t>センタク</t>
    </rPh>
    <phoneticPr fontId="2"/>
  </si>
  <si>
    <t>←リスト選択（個人は不要）</t>
    <rPh sb="4" eb="6">
      <t>センタク</t>
    </rPh>
    <rPh sb="7" eb="9">
      <t>コジン</t>
    </rPh>
    <rPh sb="10" eb="12">
      <t>フヨウ</t>
    </rPh>
    <phoneticPr fontId="2"/>
  </si>
  <si>
    <t>代表取締役社長</t>
  </si>
  <si>
    <t>代表取締役</t>
  </si>
  <si>
    <t>取締役社長</t>
  </si>
  <si>
    <t>リストに項目がない場合は、直接入力</t>
    <rPh sb="4" eb="6">
      <t>コウモク</t>
    </rPh>
    <rPh sb="9" eb="11">
      <t>バアイ</t>
    </rPh>
    <rPh sb="13" eb="17">
      <t>チョクセツニュウリョク</t>
    </rPh>
    <phoneticPr fontId="2"/>
  </si>
  <si>
    <t>←直接入力（氏名）</t>
    <rPh sb="1" eb="5">
      <t>チョクセツニュウリョク</t>
    </rPh>
    <rPh sb="6" eb="8">
      <t>シメイ</t>
    </rPh>
    <phoneticPr fontId="2"/>
  </si>
  <si>
    <r>
      <t>姓と名前の間は</t>
    </r>
    <r>
      <rPr>
        <b/>
        <sz val="9"/>
        <color rgb="FFFFFF00"/>
        <rFont val="ＭＳ Ｐゴシック"/>
        <family val="3"/>
        <charset val="128"/>
      </rPr>
      <t>「全角スペース」</t>
    </r>
    <r>
      <rPr>
        <b/>
        <sz val="9"/>
        <rFont val="ＭＳ Ｐゴシック"/>
        <family val="3"/>
        <charset val="128"/>
      </rPr>
      <t>を入れること</t>
    </r>
    <rPh sb="0" eb="1">
      <t>セイ</t>
    </rPh>
    <rPh sb="2" eb="4">
      <t>ナマエ</t>
    </rPh>
    <rPh sb="5" eb="6">
      <t>アイダ</t>
    </rPh>
    <rPh sb="8" eb="10">
      <t>ゼンカク</t>
    </rPh>
    <rPh sb="16" eb="17">
      <t>イ</t>
    </rPh>
    <phoneticPr fontId="2"/>
  </si>
  <si>
    <t>譲受人が複数の場合</t>
    <rPh sb="4" eb="6">
      <t>フクスウ</t>
    </rPh>
    <rPh sb="7" eb="9">
      <t>バアイ</t>
    </rPh>
    <phoneticPr fontId="2"/>
  </si>
  <si>
    <t>←リスト選択（外〇名）</t>
    <rPh sb="4" eb="6">
      <t>センタク</t>
    </rPh>
    <rPh sb="7" eb="8">
      <t>ホカ</t>
    </rPh>
    <rPh sb="9" eb="10">
      <t>メイ</t>
    </rPh>
    <phoneticPr fontId="2"/>
  </si>
  <si>
    <t>譲受人が１名の場合は入力不要</t>
    <rPh sb="0" eb="3">
      <t>ユズリウケニン</t>
    </rPh>
    <rPh sb="5" eb="6">
      <t>メイ</t>
    </rPh>
    <rPh sb="7" eb="9">
      <t>バアイ</t>
    </rPh>
    <rPh sb="10" eb="12">
      <t>ニュウリョク</t>
    </rPh>
    <rPh sb="12" eb="14">
      <t>フヨウ</t>
    </rPh>
    <phoneticPr fontId="2"/>
  </si>
  <si>
    <t>譲受人区分</t>
    <rPh sb="3" eb="5">
      <t>クブン</t>
    </rPh>
    <phoneticPr fontId="2"/>
  </si>
  <si>
    <t>←直接入力（個人は不要）</t>
    <rPh sb="1" eb="5">
      <t>チョクセツニュウリョク</t>
    </rPh>
    <rPh sb="6" eb="8">
      <t>コジン</t>
    </rPh>
    <rPh sb="9" eb="11">
      <t>フヨウ</t>
    </rPh>
    <phoneticPr fontId="2"/>
  </si>
  <si>
    <t>←半角数字と-で入力</t>
    <rPh sb="1" eb="3">
      <t>ハンカク</t>
    </rPh>
    <rPh sb="3" eb="5">
      <t>スウジ</t>
    </rPh>
    <rPh sb="8" eb="10">
      <t>ニュウリョク</t>
    </rPh>
    <phoneticPr fontId="2"/>
  </si>
  <si>
    <t>電話番号(固定)</t>
    <rPh sb="5" eb="7">
      <t>コテイ</t>
    </rPh>
    <phoneticPr fontId="2"/>
  </si>
  <si>
    <t>電話番号(携帯)</t>
    <rPh sb="5" eb="7">
      <t>ケイタイ</t>
    </rPh>
    <phoneticPr fontId="2"/>
  </si>
  <si>
    <t>建物名</t>
    <rPh sb="0" eb="3">
      <t>タテモノメイ</t>
    </rPh>
    <phoneticPr fontId="2"/>
  </si>
  <si>
    <t>契約</t>
    <rPh sb="0" eb="2">
      <t>ケイヤク</t>
    </rPh>
    <phoneticPr fontId="2"/>
  </si>
  <si>
    <t>代表者肩書</t>
    <rPh sb="0" eb="3">
      <t>ダイヒョウシャ</t>
    </rPh>
    <rPh sb="3" eb="5">
      <t>カタガキ</t>
    </rPh>
    <phoneticPr fontId="2"/>
  </si>
  <si>
    <t>取締役</t>
  </si>
  <si>
    <t>執行役社長</t>
  </si>
  <si>
    <t>執行役</t>
  </si>
  <si>
    <t>執行役員</t>
  </si>
  <si>
    <t>職務執行者</t>
  </si>
  <si>
    <t>支社長</t>
  </si>
  <si>
    <t>理事長</t>
  </si>
  <si>
    <t>契約種類(態様)</t>
    <rPh sb="0" eb="2">
      <t>ケイヤク</t>
    </rPh>
    <rPh sb="2" eb="4">
      <t>シュルイ</t>
    </rPh>
    <rPh sb="5" eb="7">
      <t>タイヨウ</t>
    </rPh>
    <phoneticPr fontId="2"/>
  </si>
  <si>
    <t>入力方法</t>
    <rPh sb="0" eb="2">
      <t>ニュウリョク</t>
    </rPh>
    <rPh sb="2" eb="4">
      <t>ホウホウ</t>
    </rPh>
    <phoneticPr fontId="2"/>
  </si>
  <si>
    <t>部署名又は代理人</t>
    <rPh sb="0" eb="3">
      <t>ブショメイ</t>
    </rPh>
    <rPh sb="3" eb="4">
      <t>マタ</t>
    </rPh>
    <rPh sb="5" eb="8">
      <t>ダイリニン</t>
    </rPh>
    <phoneticPr fontId="2"/>
  </si>
  <si>
    <t>国土利用計画法第２３条第１項の規定に基づき、土地に関する</t>
    <rPh sb="22" eb="24">
      <t>トチ</t>
    </rPh>
    <rPh sb="25" eb="26">
      <t>カン</t>
    </rPh>
    <phoneticPr fontId="2"/>
  </si>
  <si>
    <t>所有権</t>
  </si>
  <si>
    <t>（</t>
    <phoneticPr fontId="2"/>
  </si>
  <si>
    <t>賃借権</t>
    <rPh sb="0" eb="2">
      <t>チンシャク</t>
    </rPh>
    <phoneticPr fontId="2"/>
  </si>
  <si>
    <t>地上権</t>
    <rPh sb="0" eb="2">
      <t>チジョウ</t>
    </rPh>
    <rPh sb="2" eb="3">
      <t>ケン</t>
    </rPh>
    <phoneticPr fontId="2"/>
  </si>
  <si>
    <t>その他</t>
    <rPh sb="2" eb="3">
      <t>タ</t>
    </rPh>
    <phoneticPr fontId="2"/>
  </si>
  <si>
    <t>・</t>
    <phoneticPr fontId="2"/>
  </si>
  <si>
    <t>）の</t>
    <phoneticPr fontId="2"/>
  </si>
  <si>
    <t>移転</t>
    <phoneticPr fontId="2"/>
  </si>
  <si>
    <t>設定</t>
    <rPh sb="0" eb="2">
      <t>セッテイ</t>
    </rPh>
    <phoneticPr fontId="2"/>
  </si>
  <si>
    <t>）をする</t>
    <phoneticPr fontId="2"/>
  </si>
  <si>
    <t>契約の締結について、下記のとおり届け出ます。</t>
    <rPh sb="10" eb="12">
      <t>カキ</t>
    </rPh>
    <rPh sb="16" eb="17">
      <t>トド</t>
    </rPh>
    <rPh sb="18" eb="19">
      <t>デ</t>
    </rPh>
    <phoneticPr fontId="2"/>
  </si>
  <si>
    <t>契約の種類(態様)</t>
    <rPh sb="0" eb="2">
      <t>ケイヤク</t>
    </rPh>
    <rPh sb="3" eb="5">
      <t>シュルイ</t>
    </rPh>
    <phoneticPr fontId="2"/>
  </si>
  <si>
    <t>業種(その他詳細)</t>
    <rPh sb="0" eb="2">
      <t>ギョウシュ</t>
    </rPh>
    <rPh sb="6" eb="8">
      <t>ショウサイ</t>
    </rPh>
    <phoneticPr fontId="2"/>
  </si>
  <si>
    <t>その他業種詳細</t>
    <rPh sb="2" eb="3">
      <t>タ</t>
    </rPh>
    <rPh sb="3" eb="5">
      <t>ギョウシュ</t>
    </rPh>
    <rPh sb="5" eb="7">
      <t>ショウサイ</t>
    </rPh>
    <phoneticPr fontId="2"/>
  </si>
  <si>
    <t>譲渡人</t>
    <rPh sb="1" eb="2">
      <t>ワタ</t>
    </rPh>
    <phoneticPr fontId="2"/>
  </si>
  <si>
    <r>
      <t>業種が</t>
    </r>
    <r>
      <rPr>
        <b/>
        <sz val="9"/>
        <color rgb="FFFFFF00"/>
        <rFont val="ＭＳ Ｐゴシック"/>
        <family val="3"/>
        <charset val="128"/>
      </rPr>
      <t>「07 その他」</t>
    </r>
    <r>
      <rPr>
        <b/>
        <sz val="9"/>
        <rFont val="ＭＳ Ｐゴシック"/>
        <family val="3"/>
        <charset val="128"/>
      </rPr>
      <t>の場合のみ、リストを選択</t>
    </r>
    <rPh sb="0" eb="2">
      <t>ギョウシュ</t>
    </rPh>
    <rPh sb="9" eb="10">
      <t>タ</t>
    </rPh>
    <rPh sb="12" eb="14">
      <t>バアイ</t>
    </rPh>
    <rPh sb="21" eb="23">
      <t>センタク</t>
    </rPh>
    <phoneticPr fontId="2"/>
  </si>
  <si>
    <t>譲渡人区分</t>
    <rPh sb="3" eb="5">
      <t>クブン</t>
    </rPh>
    <phoneticPr fontId="2"/>
  </si>
  <si>
    <t>譲渡人が複数の場合</t>
    <rPh sb="4" eb="6">
      <t>フクスウ</t>
    </rPh>
    <rPh sb="7" eb="9">
      <t>バアイ</t>
    </rPh>
    <phoneticPr fontId="2"/>
  </si>
  <si>
    <t>筆①　所在町名</t>
    <rPh sb="0" eb="1">
      <t>フデ</t>
    </rPh>
    <rPh sb="3" eb="5">
      <t>ショザイ</t>
    </rPh>
    <rPh sb="5" eb="7">
      <t>チョウメイ</t>
    </rPh>
    <phoneticPr fontId="2"/>
  </si>
  <si>
    <t>筆①　所在地番</t>
    <rPh sb="0" eb="1">
      <t>フデ</t>
    </rPh>
    <rPh sb="5" eb="7">
      <t>チバン</t>
    </rPh>
    <phoneticPr fontId="2"/>
  </si>
  <si>
    <t>筆①　住居表示</t>
    <rPh sb="0" eb="1">
      <t>フデ</t>
    </rPh>
    <rPh sb="3" eb="7">
      <t>ジュウキョヒョウジ</t>
    </rPh>
    <phoneticPr fontId="2"/>
  </si>
  <si>
    <t>筆①　登記地目</t>
    <rPh sb="0" eb="1">
      <t>フデ</t>
    </rPh>
    <rPh sb="3" eb="5">
      <t>トウキ</t>
    </rPh>
    <rPh sb="5" eb="7">
      <t>チモク</t>
    </rPh>
    <phoneticPr fontId="2"/>
  </si>
  <si>
    <t>筆①　現況地目</t>
    <rPh sb="0" eb="1">
      <t>フデ</t>
    </rPh>
    <rPh sb="3" eb="5">
      <t>ゲンキョウ</t>
    </rPh>
    <rPh sb="5" eb="7">
      <t>チモク</t>
    </rPh>
    <phoneticPr fontId="2"/>
  </si>
  <si>
    <t>筆①　登記面積</t>
    <rPh sb="0" eb="1">
      <t>フデ</t>
    </rPh>
    <rPh sb="3" eb="5">
      <t>トウキ</t>
    </rPh>
    <rPh sb="5" eb="7">
      <t>メンセキ</t>
    </rPh>
    <phoneticPr fontId="2"/>
  </si>
  <si>
    <t>筆①　実測面積</t>
    <rPh sb="0" eb="1">
      <t>フデ</t>
    </rPh>
    <rPh sb="3" eb="5">
      <t>ジッソク</t>
    </rPh>
    <rPh sb="5" eb="7">
      <t>メンセキ</t>
    </rPh>
    <phoneticPr fontId="2"/>
  </si>
  <si>
    <t>市区町村及び町（字）</t>
    <rPh sb="0" eb="1">
      <t>シ</t>
    </rPh>
    <rPh sb="1" eb="2">
      <t>ク</t>
    </rPh>
    <rPh sb="2" eb="4">
      <t>チョウソン</t>
    </rPh>
    <rPh sb="4" eb="5">
      <t>オヨ</t>
    </rPh>
    <rPh sb="6" eb="7">
      <t>マチ</t>
    </rPh>
    <rPh sb="8" eb="9">
      <t>アザ</t>
    </rPh>
    <phoneticPr fontId="2"/>
  </si>
  <si>
    <t>【記載例】　〇番〇、　　〇番、　　〇〇〇〇番〇〇　</t>
    <rPh sb="1" eb="4">
      <t>キサイレイ</t>
    </rPh>
    <rPh sb="7" eb="8">
      <t>バン</t>
    </rPh>
    <rPh sb="13" eb="14">
      <t>バン</t>
    </rPh>
    <rPh sb="21" eb="22">
      <t>バン</t>
    </rPh>
    <phoneticPr fontId="2"/>
  </si>
  <si>
    <t>【記載例】　〇〇区〇〇町、　　〇〇区〇〇△丁目　</t>
    <rPh sb="1" eb="4">
      <t>キサイレイ</t>
    </rPh>
    <rPh sb="8" eb="9">
      <t>ク</t>
    </rPh>
    <rPh sb="11" eb="12">
      <t>マチ</t>
    </rPh>
    <rPh sb="21" eb="23">
      <t>チョウメ</t>
    </rPh>
    <phoneticPr fontId="2"/>
  </si>
  <si>
    <t>←直接入力　数字は半角可</t>
    <rPh sb="1" eb="5">
      <t>チョクセツニュウリョク</t>
    </rPh>
    <rPh sb="6" eb="8">
      <t>スウジ</t>
    </rPh>
    <rPh sb="9" eb="11">
      <t>ハンカク</t>
    </rPh>
    <rPh sb="11" eb="12">
      <t>カ</t>
    </rPh>
    <phoneticPr fontId="2"/>
  </si>
  <si>
    <t>←リスト選択（必須）</t>
    <rPh sb="4" eb="6">
      <t>センタク</t>
    </rPh>
    <rPh sb="7" eb="9">
      <t>ヒッス</t>
    </rPh>
    <phoneticPr fontId="2"/>
  </si>
  <si>
    <t>←筆①の面積　数字のみ</t>
    <rPh sb="1" eb="2">
      <t>フデ</t>
    </rPh>
    <rPh sb="4" eb="6">
      <t>メンセキ</t>
    </rPh>
    <rPh sb="7" eb="9">
      <t>スウジ</t>
    </rPh>
    <phoneticPr fontId="2"/>
  </si>
  <si>
    <t>「外21筆」以上は直接入力か、リスト選択後に修正</t>
    <rPh sb="1" eb="2">
      <t>ホカ</t>
    </rPh>
    <rPh sb="4" eb="5">
      <t>フデ</t>
    </rPh>
    <rPh sb="6" eb="8">
      <t>イジョウ</t>
    </rPh>
    <rPh sb="9" eb="11">
      <t>チョクセツ</t>
    </rPh>
    <rPh sb="11" eb="13">
      <t>ニュウリョク</t>
    </rPh>
    <rPh sb="18" eb="21">
      <t>センタクゴ</t>
    </rPh>
    <rPh sb="22" eb="24">
      <t>シュウセイ</t>
    </rPh>
    <phoneticPr fontId="2"/>
  </si>
  <si>
    <t>筆②　所在町名</t>
    <rPh sb="0" eb="1">
      <t>フデ</t>
    </rPh>
    <rPh sb="3" eb="5">
      <t>ショザイ</t>
    </rPh>
    <rPh sb="5" eb="7">
      <t>チョウメイ</t>
    </rPh>
    <phoneticPr fontId="2"/>
  </si>
  <si>
    <t>筆②　所在地番</t>
    <rPh sb="0" eb="1">
      <t>フデ</t>
    </rPh>
    <rPh sb="5" eb="7">
      <t>チバン</t>
    </rPh>
    <phoneticPr fontId="2"/>
  </si>
  <si>
    <t>筆②　住居表示</t>
    <rPh sb="0" eb="1">
      <t>フデ</t>
    </rPh>
    <rPh sb="3" eb="7">
      <t>ジュウキョヒョウジ</t>
    </rPh>
    <phoneticPr fontId="2"/>
  </si>
  <si>
    <t>筆②　登記地目</t>
    <rPh sb="0" eb="1">
      <t>フデ</t>
    </rPh>
    <rPh sb="3" eb="5">
      <t>トウキ</t>
    </rPh>
    <rPh sb="5" eb="7">
      <t>チモク</t>
    </rPh>
    <phoneticPr fontId="2"/>
  </si>
  <si>
    <t>筆②　現況地目</t>
    <rPh sb="0" eb="1">
      <t>フデ</t>
    </rPh>
    <rPh sb="3" eb="5">
      <t>ゲンキョウ</t>
    </rPh>
    <rPh sb="5" eb="7">
      <t>チモク</t>
    </rPh>
    <phoneticPr fontId="2"/>
  </si>
  <si>
    <t>筆②　登記面積</t>
    <rPh sb="0" eb="1">
      <t>フデ</t>
    </rPh>
    <rPh sb="3" eb="5">
      <t>トウキ</t>
    </rPh>
    <rPh sb="5" eb="7">
      <t>メンセキ</t>
    </rPh>
    <phoneticPr fontId="2"/>
  </si>
  <si>
    <t>筆②　実測面積</t>
    <rPh sb="0" eb="1">
      <t>フデ</t>
    </rPh>
    <rPh sb="3" eb="5">
      <t>ジッソク</t>
    </rPh>
    <rPh sb="5" eb="7">
      <t>メンセキ</t>
    </rPh>
    <phoneticPr fontId="2"/>
  </si>
  <si>
    <r>
      <t>筆②　２</t>
    </r>
    <r>
      <rPr>
        <sz val="9"/>
        <rFont val="ＭＳ Ｐゴシック"/>
        <family val="3"/>
        <charset val="128"/>
      </rPr>
      <t>筆以上の場合</t>
    </r>
    <rPh sb="4" eb="5">
      <t>フデ</t>
    </rPh>
    <rPh sb="5" eb="7">
      <t>イジョウ</t>
    </rPh>
    <rPh sb="8" eb="10">
      <t>バアイ</t>
    </rPh>
    <phoneticPr fontId="2"/>
  </si>
  <si>
    <t>筆①　住居表示地番</t>
    <rPh sb="0" eb="1">
      <t>フデ</t>
    </rPh>
    <rPh sb="7" eb="9">
      <t>チバン</t>
    </rPh>
    <phoneticPr fontId="2"/>
  </si>
  <si>
    <t>筆②　住居表示地番</t>
    <rPh sb="0" eb="1">
      <t>フデ</t>
    </rPh>
    <rPh sb="7" eb="9">
      <t>チバン</t>
    </rPh>
    <phoneticPr fontId="2"/>
  </si>
  <si>
    <t>【記載例】　〇番〇号、　　　　　〇番〇－〇〇〇号　</t>
    <rPh sb="1" eb="4">
      <t>キサイレイ</t>
    </rPh>
    <rPh sb="7" eb="8">
      <t>バン</t>
    </rPh>
    <rPh sb="9" eb="10">
      <t>ゴウ</t>
    </rPh>
    <rPh sb="17" eb="18">
      <t>バン</t>
    </rPh>
    <rPh sb="23" eb="24">
      <t>ゴウ</t>
    </rPh>
    <phoneticPr fontId="2"/>
  </si>
  <si>
    <t>筆③　所在町名</t>
    <rPh sb="0" eb="1">
      <t>フデ</t>
    </rPh>
    <rPh sb="3" eb="5">
      <t>ショザイ</t>
    </rPh>
    <rPh sb="5" eb="7">
      <t>チョウメイ</t>
    </rPh>
    <phoneticPr fontId="2"/>
  </si>
  <si>
    <t>筆③　所在地番</t>
    <rPh sb="0" eb="1">
      <t>フデ</t>
    </rPh>
    <rPh sb="5" eb="7">
      <t>チバン</t>
    </rPh>
    <phoneticPr fontId="2"/>
  </si>
  <si>
    <t>筆③　住居表示</t>
    <rPh sb="0" eb="1">
      <t>フデ</t>
    </rPh>
    <rPh sb="3" eb="7">
      <t>ジュウキョヒョウジ</t>
    </rPh>
    <phoneticPr fontId="2"/>
  </si>
  <si>
    <t>筆③　住居表示地番</t>
    <rPh sb="0" eb="1">
      <t>フデ</t>
    </rPh>
    <rPh sb="7" eb="9">
      <t>チバン</t>
    </rPh>
    <phoneticPr fontId="2"/>
  </si>
  <si>
    <t>筆③　登記地目</t>
    <rPh sb="0" eb="1">
      <t>フデ</t>
    </rPh>
    <rPh sb="3" eb="5">
      <t>トウキ</t>
    </rPh>
    <rPh sb="5" eb="7">
      <t>チモク</t>
    </rPh>
    <phoneticPr fontId="2"/>
  </si>
  <si>
    <t>筆③　現況地目</t>
    <rPh sb="0" eb="1">
      <t>フデ</t>
    </rPh>
    <rPh sb="3" eb="5">
      <t>ゲンキョウ</t>
    </rPh>
    <rPh sb="5" eb="7">
      <t>チモク</t>
    </rPh>
    <phoneticPr fontId="2"/>
  </si>
  <si>
    <t>筆③　登記面積</t>
    <rPh sb="0" eb="1">
      <t>フデ</t>
    </rPh>
    <rPh sb="3" eb="5">
      <t>トウキ</t>
    </rPh>
    <rPh sb="5" eb="7">
      <t>メンセキ</t>
    </rPh>
    <phoneticPr fontId="2"/>
  </si>
  <si>
    <t>筆③　実測面積</t>
    <rPh sb="0" eb="1">
      <t>フデ</t>
    </rPh>
    <rPh sb="3" eb="5">
      <t>ジッソク</t>
    </rPh>
    <rPh sb="5" eb="7">
      <t>メンセキ</t>
    </rPh>
    <phoneticPr fontId="2"/>
  </si>
  <si>
    <r>
      <t>筆③　２</t>
    </r>
    <r>
      <rPr>
        <sz val="9"/>
        <rFont val="ＭＳ Ｐゴシック"/>
        <family val="3"/>
        <charset val="128"/>
      </rPr>
      <t>筆以上の場合</t>
    </r>
    <rPh sb="4" eb="5">
      <t>フデ</t>
    </rPh>
    <rPh sb="5" eb="7">
      <t>イジョウ</t>
    </rPh>
    <rPh sb="8" eb="10">
      <t>バアイ</t>
    </rPh>
    <phoneticPr fontId="2"/>
  </si>
  <si>
    <t>戸建住宅</t>
    <rPh sb="0" eb="2">
      <t>コダテ</t>
    </rPh>
    <rPh sb="2" eb="4">
      <t>ジュウタク</t>
    </rPh>
    <phoneticPr fontId="2"/>
  </si>
  <si>
    <t>共同住宅</t>
    <rPh sb="2" eb="4">
      <t>ジュウタク</t>
    </rPh>
    <phoneticPr fontId="2"/>
  </si>
  <si>
    <t>寄宿舎</t>
    <rPh sb="0" eb="3">
      <t>キシュクシャ</t>
    </rPh>
    <phoneticPr fontId="2"/>
  </si>
  <si>
    <t>事務所</t>
    <rPh sb="0" eb="3">
      <t>ジムショ</t>
    </rPh>
    <phoneticPr fontId="2"/>
  </si>
  <si>
    <t>店舗</t>
    <rPh sb="0" eb="2">
      <t>テンポ</t>
    </rPh>
    <phoneticPr fontId="2"/>
  </si>
  <si>
    <t>飲食店</t>
    <rPh sb="0" eb="3">
      <t>インショクテン</t>
    </rPh>
    <phoneticPr fontId="2"/>
  </si>
  <si>
    <t>銀行</t>
    <rPh sb="0" eb="2">
      <t>ギンコウ</t>
    </rPh>
    <phoneticPr fontId="2"/>
  </si>
  <si>
    <t>ホテル</t>
    <phoneticPr fontId="2"/>
  </si>
  <si>
    <t>ガソリンスタンド</t>
    <phoneticPr fontId="2"/>
  </si>
  <si>
    <t>工場</t>
    <rPh sb="0" eb="2">
      <t>コウジョウ</t>
    </rPh>
    <phoneticPr fontId="2"/>
  </si>
  <si>
    <t>資材置場</t>
    <rPh sb="0" eb="3">
      <t>シザイオ</t>
    </rPh>
    <rPh sb="3" eb="4">
      <t>バ</t>
    </rPh>
    <phoneticPr fontId="2"/>
  </si>
  <si>
    <t>倉庫</t>
    <rPh sb="0" eb="2">
      <t>ソウコ</t>
    </rPh>
    <phoneticPr fontId="2"/>
  </si>
  <si>
    <t>物流倉庫</t>
    <rPh sb="0" eb="4">
      <t>ブツリュウソウコ</t>
    </rPh>
    <phoneticPr fontId="2"/>
  </si>
  <si>
    <t>パチンコ店</t>
    <phoneticPr fontId="2"/>
  </si>
  <si>
    <t>アミューズメント施設</t>
    <phoneticPr fontId="2"/>
  </si>
  <si>
    <t>ゴルフ場</t>
    <phoneticPr fontId="2"/>
  </si>
  <si>
    <t>別荘</t>
    <rPh sb="0" eb="2">
      <t>ベッソウ</t>
    </rPh>
    <phoneticPr fontId="2"/>
  </si>
  <si>
    <t>田</t>
    <rPh sb="0" eb="1">
      <t>タ</t>
    </rPh>
    <phoneticPr fontId="2"/>
  </si>
  <si>
    <t>畑</t>
    <rPh sb="0" eb="1">
      <t>ハタケ</t>
    </rPh>
    <phoneticPr fontId="2"/>
  </si>
  <si>
    <t>駐車場</t>
    <rPh sb="0" eb="3">
      <t>チュウシャジョウ</t>
    </rPh>
    <phoneticPr fontId="2"/>
  </si>
  <si>
    <t>筆①　利用の現況</t>
    <rPh sb="0" eb="1">
      <t>フデ</t>
    </rPh>
    <rPh sb="3" eb="5">
      <t>リヨウ</t>
    </rPh>
    <rPh sb="6" eb="8">
      <t>ゲンキョウ</t>
    </rPh>
    <phoneticPr fontId="2"/>
  </si>
  <si>
    <r>
      <t>複数ある場合は</t>
    </r>
    <r>
      <rPr>
        <b/>
        <sz val="9"/>
        <color rgb="FFFFFF00"/>
        <rFont val="ＭＳ Ｐゴシック"/>
        <family val="3"/>
        <charset val="128"/>
      </rPr>
      <t>主なもの</t>
    </r>
    <r>
      <rPr>
        <b/>
        <sz val="9"/>
        <rFont val="ＭＳ Ｐゴシック"/>
        <family val="3"/>
        <charset val="128"/>
      </rPr>
      <t>を選択</t>
    </r>
    <rPh sb="0" eb="2">
      <t>フクスウ</t>
    </rPh>
    <rPh sb="4" eb="6">
      <t>バアイ</t>
    </rPh>
    <rPh sb="7" eb="8">
      <t>オモ</t>
    </rPh>
    <rPh sb="12" eb="14">
      <t>センタク</t>
    </rPh>
    <phoneticPr fontId="2"/>
  </si>
  <si>
    <t>筆②　利用の現況</t>
    <rPh sb="0" eb="1">
      <t>フデ</t>
    </rPh>
    <rPh sb="3" eb="5">
      <t>リヨウ</t>
    </rPh>
    <rPh sb="6" eb="8">
      <t>ゲンキョウ</t>
    </rPh>
    <phoneticPr fontId="2"/>
  </si>
  <si>
    <t>雑種地</t>
    <rPh sb="0" eb="3">
      <t>ザッシュチ</t>
    </rPh>
    <phoneticPr fontId="2"/>
  </si>
  <si>
    <t>分譲地</t>
    <rPh sb="0" eb="3">
      <t>ブンジョウチ</t>
    </rPh>
    <phoneticPr fontId="2"/>
  </si>
  <si>
    <t>筆③　利用の現況</t>
    <rPh sb="0" eb="1">
      <t>フデ</t>
    </rPh>
    <rPh sb="3" eb="5">
      <t>リヨウ</t>
    </rPh>
    <rPh sb="6" eb="8">
      <t>ゲンキョウ</t>
    </rPh>
    <phoneticPr fontId="2"/>
  </si>
  <si>
    <t>対価の額等</t>
    <rPh sb="0" eb="2">
      <t>タイカ</t>
    </rPh>
    <rPh sb="3" eb="5">
      <t>ガクトウ</t>
    </rPh>
    <phoneticPr fontId="2"/>
  </si>
  <si>
    <t>筆①　面積</t>
    <rPh sb="0" eb="1">
      <t>フデ</t>
    </rPh>
    <rPh sb="3" eb="5">
      <t>メンセキ</t>
    </rPh>
    <phoneticPr fontId="2"/>
  </si>
  <si>
    <t>筆②　面積</t>
    <rPh sb="0" eb="1">
      <t>フデ</t>
    </rPh>
    <rPh sb="3" eb="5">
      <t>メンセキ</t>
    </rPh>
    <phoneticPr fontId="2"/>
  </si>
  <si>
    <t>筆③　面積</t>
    <rPh sb="0" eb="1">
      <t>フデ</t>
    </rPh>
    <rPh sb="3" eb="5">
      <t>メンセキ</t>
    </rPh>
    <phoneticPr fontId="2"/>
  </si>
  <si>
    <t>筆①　対価の額</t>
    <rPh sb="0" eb="1">
      <t>フデ</t>
    </rPh>
    <rPh sb="3" eb="5">
      <t>タイカ</t>
    </rPh>
    <rPh sb="6" eb="7">
      <t>ガク</t>
    </rPh>
    <phoneticPr fontId="2"/>
  </si>
  <si>
    <t>筆②　対価の額</t>
    <rPh sb="0" eb="1">
      <t>フデ</t>
    </rPh>
    <rPh sb="3" eb="5">
      <t>タイカ</t>
    </rPh>
    <rPh sb="6" eb="7">
      <t>ガク</t>
    </rPh>
    <phoneticPr fontId="2"/>
  </si>
  <si>
    <t>筆③　対価の額</t>
    <rPh sb="0" eb="1">
      <t>フデ</t>
    </rPh>
    <rPh sb="3" eb="5">
      <t>タイカ</t>
    </rPh>
    <rPh sb="6" eb="7">
      <t>ガク</t>
    </rPh>
    <phoneticPr fontId="2"/>
  </si>
  <si>
    <t>合計　対価の額</t>
    <rPh sb="0" eb="2">
      <t>ゴウケイ</t>
    </rPh>
    <phoneticPr fontId="2"/>
  </si>
  <si>
    <t>合計　面積</t>
    <rPh sb="0" eb="2">
      <t>ゴウケイ</t>
    </rPh>
    <rPh sb="3" eb="5">
      <t>メンセキ</t>
    </rPh>
    <phoneticPr fontId="2"/>
  </si>
  <si>
    <t>←直接入力　半角数字</t>
    <rPh sb="1" eb="5">
      <t>チョクセツニュウリョク</t>
    </rPh>
    <rPh sb="6" eb="8">
      <t>ハンカク</t>
    </rPh>
    <rPh sb="8" eb="10">
      <t>スウジ</t>
    </rPh>
    <phoneticPr fontId="2"/>
  </si>
  <si>
    <t>筆①　単価</t>
    <rPh sb="0" eb="1">
      <t>フデ</t>
    </rPh>
    <rPh sb="3" eb="5">
      <t>タンカ</t>
    </rPh>
    <phoneticPr fontId="2"/>
  </si>
  <si>
    <t>筆②　単価</t>
    <rPh sb="0" eb="1">
      <t>フデ</t>
    </rPh>
    <rPh sb="3" eb="5">
      <t>タンカ</t>
    </rPh>
    <phoneticPr fontId="2"/>
  </si>
  <si>
    <t>筆③　単価</t>
    <rPh sb="0" eb="1">
      <t>フデ</t>
    </rPh>
    <rPh sb="3" eb="5">
      <t>タンカ</t>
    </rPh>
    <phoneticPr fontId="2"/>
  </si>
  <si>
    <t>平均　単価</t>
    <rPh sb="0" eb="2">
      <t>ヘイキン</t>
    </rPh>
    <phoneticPr fontId="2"/>
  </si>
  <si>
    <t>商業施設</t>
    <rPh sb="0" eb="4">
      <t>ショウギョウシセツ</t>
    </rPh>
    <phoneticPr fontId="2"/>
  </si>
  <si>
    <t>工作物種類</t>
    <rPh sb="0" eb="3">
      <t>コウサクブツ</t>
    </rPh>
    <rPh sb="3" eb="5">
      <t>シュルイ</t>
    </rPh>
    <phoneticPr fontId="2"/>
  </si>
  <si>
    <t>教育施設</t>
    <rPh sb="0" eb="4">
      <t>キョウイクシセツ</t>
    </rPh>
    <phoneticPr fontId="2"/>
  </si>
  <si>
    <t>研修施設</t>
    <rPh sb="0" eb="2">
      <t>ケンシュウ</t>
    </rPh>
    <rPh sb="2" eb="4">
      <t>シセツ</t>
    </rPh>
    <phoneticPr fontId="2"/>
  </si>
  <si>
    <t>病院</t>
    <rPh sb="0" eb="2">
      <t>ビョウイン</t>
    </rPh>
    <phoneticPr fontId="2"/>
  </si>
  <si>
    <t>工作物①　対価の額</t>
    <rPh sb="0" eb="3">
      <t>コウサクブツ</t>
    </rPh>
    <rPh sb="5" eb="7">
      <t>タイカ</t>
    </rPh>
    <rPh sb="8" eb="9">
      <t>ガク</t>
    </rPh>
    <phoneticPr fontId="2"/>
  </si>
  <si>
    <t>工作物②　対価の額</t>
    <rPh sb="0" eb="3">
      <t>コウサクブツ</t>
    </rPh>
    <rPh sb="5" eb="7">
      <t>タイカ</t>
    </rPh>
    <rPh sb="8" eb="9">
      <t>ガク</t>
    </rPh>
    <phoneticPr fontId="2"/>
  </si>
  <si>
    <t>工作物③　対価の額</t>
    <rPh sb="0" eb="3">
      <t>コウサクブツ</t>
    </rPh>
    <rPh sb="5" eb="7">
      <t>タイカ</t>
    </rPh>
    <rPh sb="8" eb="9">
      <t>ガク</t>
    </rPh>
    <phoneticPr fontId="2"/>
  </si>
  <si>
    <t>工作物計　対価の額</t>
    <rPh sb="0" eb="3">
      <t>コウサクブツ</t>
    </rPh>
    <rPh sb="3" eb="4">
      <t>ケイ</t>
    </rPh>
    <phoneticPr fontId="2"/>
  </si>
  <si>
    <t>工作物①　種類</t>
    <rPh sb="0" eb="3">
      <t>コウサクブツ</t>
    </rPh>
    <rPh sb="5" eb="7">
      <t>シュルイ</t>
    </rPh>
    <phoneticPr fontId="2"/>
  </si>
  <si>
    <t>工作物②　種類</t>
    <rPh sb="0" eb="3">
      <t>コウサクブツ</t>
    </rPh>
    <rPh sb="5" eb="7">
      <t>シュルイ</t>
    </rPh>
    <phoneticPr fontId="2"/>
  </si>
  <si>
    <t>工作物③　種類</t>
    <rPh sb="0" eb="3">
      <t>コウサクブツ</t>
    </rPh>
    <rPh sb="5" eb="7">
      <t>シュルイ</t>
    </rPh>
    <phoneticPr fontId="2"/>
  </si>
  <si>
    <r>
      <rPr>
        <b/>
        <sz val="10"/>
        <color rgb="FF0000FF"/>
        <rFont val="ＭＳ Ｐゴシック"/>
        <family val="3"/>
        <charset val="128"/>
      </rPr>
      <t>対価の額等に関する事項</t>
    </r>
    <r>
      <rPr>
        <sz val="10"/>
        <rFont val="ＭＳ Ｐゴシック"/>
        <family val="3"/>
        <charset val="128"/>
      </rPr>
      <t>　②③は①と現況地目が異なる場合に入力（但し、土地の利用価値上の差異がない場合は①に含めて良い</t>
    </r>
    <rPh sb="0" eb="2">
      <t>タイカ</t>
    </rPh>
    <rPh sb="3" eb="4">
      <t>ガク</t>
    </rPh>
    <rPh sb="4" eb="5">
      <t>トウ</t>
    </rPh>
    <rPh sb="6" eb="7">
      <t>カン</t>
    </rPh>
    <rPh sb="9" eb="11">
      <t>ジコウ</t>
    </rPh>
    <rPh sb="22" eb="23">
      <t>コト</t>
    </rPh>
    <rPh sb="28" eb="30">
      <t>ニュウリョク</t>
    </rPh>
    <rPh sb="31" eb="32">
      <t>タダ</t>
    </rPh>
    <rPh sb="34" eb="36">
      <t>トチ</t>
    </rPh>
    <rPh sb="37" eb="42">
      <t>リヨウカチジョウ</t>
    </rPh>
    <rPh sb="43" eb="45">
      <t>サイ</t>
    </rPh>
    <rPh sb="48" eb="50">
      <t>バアイ</t>
    </rPh>
    <rPh sb="53" eb="54">
      <t>フク</t>
    </rPh>
    <rPh sb="56" eb="57">
      <t>ヨ</t>
    </rPh>
    <phoneticPr fontId="2"/>
  </si>
  <si>
    <t>土地利用目的</t>
    <rPh sb="0" eb="6">
      <t>トチリヨウモクテキ</t>
    </rPh>
    <phoneticPr fontId="2"/>
  </si>
  <si>
    <t>単独、一団の別</t>
    <rPh sb="0" eb="2">
      <t>タンドク</t>
    </rPh>
    <rPh sb="3" eb="5">
      <t>イチダン</t>
    </rPh>
    <rPh sb="6" eb="7">
      <t>ベツ</t>
    </rPh>
    <phoneticPr fontId="2"/>
  </si>
  <si>
    <t>単独一団</t>
    <rPh sb="0" eb="2">
      <t>タンドク</t>
    </rPh>
    <rPh sb="2" eb="4">
      <t>イチダン</t>
    </rPh>
    <phoneticPr fontId="2"/>
  </si>
  <si>
    <t>01 単独の届出</t>
    <phoneticPr fontId="2"/>
  </si>
  <si>
    <t>04 買いの一団で新規届出</t>
    <phoneticPr fontId="2"/>
  </si>
  <si>
    <t>05 買いの一団で上記４以外</t>
    <rPh sb="3" eb="4">
      <t>カ</t>
    </rPh>
    <rPh sb="6" eb="8">
      <t>イチダン</t>
    </rPh>
    <rPh sb="9" eb="11">
      <t>ジョウキ</t>
    </rPh>
    <rPh sb="12" eb="14">
      <t>イガイ</t>
    </rPh>
    <phoneticPr fontId="2"/>
  </si>
  <si>
    <t>単独の届出</t>
    <phoneticPr fontId="2"/>
  </si>
  <si>
    <t>買いの一団で新規届出</t>
    <phoneticPr fontId="2"/>
  </si>
  <si>
    <t>買いの一団で上記４以外</t>
    <phoneticPr fontId="2"/>
  </si>
  <si>
    <t>一団新規の受付番号</t>
    <rPh sb="0" eb="2">
      <t>イチダン</t>
    </rPh>
    <rPh sb="2" eb="4">
      <t>シンキ</t>
    </rPh>
    <rPh sb="5" eb="9">
      <t>ウケツケバンゴウ</t>
    </rPh>
    <phoneticPr fontId="2"/>
  </si>
  <si>
    <t>利用の現況の変更</t>
    <rPh sb="0" eb="2">
      <t>リヨウ</t>
    </rPh>
    <rPh sb="3" eb="5">
      <t>ゲンキョウ</t>
    </rPh>
    <rPh sb="6" eb="8">
      <t>ヘンコウ</t>
    </rPh>
    <phoneticPr fontId="2"/>
  </si>
  <si>
    <t>有</t>
    <rPh sb="0" eb="1">
      <t>アリ</t>
    </rPh>
    <phoneticPr fontId="2"/>
  </si>
  <si>
    <t>利用目的</t>
    <rPh sb="0" eb="4">
      <t>リヨウモクテキ</t>
    </rPh>
    <phoneticPr fontId="2"/>
  </si>
  <si>
    <t>外〇名</t>
    <rPh sb="0" eb="1">
      <t>ホカ</t>
    </rPh>
    <rPh sb="2" eb="3">
      <t>メイ</t>
    </rPh>
    <phoneticPr fontId="2"/>
  </si>
  <si>
    <t>外１名</t>
    <rPh sb="0" eb="1">
      <t>ホカ</t>
    </rPh>
    <rPh sb="2" eb="3">
      <t>メイ</t>
    </rPh>
    <phoneticPr fontId="2"/>
  </si>
  <si>
    <t>外２名</t>
    <rPh sb="0" eb="1">
      <t>ホカ</t>
    </rPh>
    <rPh sb="2" eb="3">
      <t>メイ</t>
    </rPh>
    <phoneticPr fontId="2"/>
  </si>
  <si>
    <t>外３名</t>
    <rPh sb="0" eb="1">
      <t>ホカ</t>
    </rPh>
    <rPh sb="2" eb="3">
      <t>メイ</t>
    </rPh>
    <phoneticPr fontId="2"/>
  </si>
  <si>
    <t>外４名</t>
    <rPh sb="0" eb="1">
      <t>ホカ</t>
    </rPh>
    <rPh sb="2" eb="3">
      <t>メイ</t>
    </rPh>
    <phoneticPr fontId="2"/>
  </si>
  <si>
    <t>外５名</t>
    <rPh sb="0" eb="1">
      <t>ホカ</t>
    </rPh>
    <rPh sb="2" eb="3">
      <t>メイ</t>
    </rPh>
    <phoneticPr fontId="2"/>
  </si>
  <si>
    <t>外６名</t>
    <rPh sb="0" eb="1">
      <t>ホカ</t>
    </rPh>
    <rPh sb="2" eb="3">
      <t>メイ</t>
    </rPh>
    <phoneticPr fontId="2"/>
  </si>
  <si>
    <t>外７名</t>
    <rPh sb="0" eb="1">
      <t>ホカ</t>
    </rPh>
    <rPh sb="2" eb="3">
      <t>メイ</t>
    </rPh>
    <phoneticPr fontId="2"/>
  </si>
  <si>
    <t>外８名</t>
    <rPh sb="0" eb="1">
      <t>ホカ</t>
    </rPh>
    <rPh sb="2" eb="3">
      <t>メイ</t>
    </rPh>
    <phoneticPr fontId="2"/>
  </si>
  <si>
    <t>外９名</t>
    <rPh sb="0" eb="1">
      <t>ホカ</t>
    </rPh>
    <rPh sb="2" eb="3">
      <t>メイ</t>
    </rPh>
    <phoneticPr fontId="2"/>
  </si>
  <si>
    <t>外１０名</t>
    <rPh sb="0" eb="1">
      <t>ホカ</t>
    </rPh>
    <rPh sb="3" eb="4">
      <t>メイ</t>
    </rPh>
    <phoneticPr fontId="2"/>
  </si>
  <si>
    <t>外１１名</t>
    <rPh sb="0" eb="1">
      <t>ホカ</t>
    </rPh>
    <rPh sb="3" eb="4">
      <t>メイ</t>
    </rPh>
    <phoneticPr fontId="2"/>
  </si>
  <si>
    <t>外１２名</t>
    <rPh sb="0" eb="1">
      <t>ホカ</t>
    </rPh>
    <rPh sb="3" eb="4">
      <t>メイ</t>
    </rPh>
    <phoneticPr fontId="2"/>
  </si>
  <si>
    <t>外１３名</t>
    <rPh sb="0" eb="1">
      <t>ホカ</t>
    </rPh>
    <rPh sb="3" eb="4">
      <t>メイ</t>
    </rPh>
    <phoneticPr fontId="2"/>
  </si>
  <si>
    <t>外１４名</t>
    <rPh sb="0" eb="1">
      <t>ホカ</t>
    </rPh>
    <rPh sb="3" eb="4">
      <t>メイ</t>
    </rPh>
    <phoneticPr fontId="2"/>
  </si>
  <si>
    <t>外１５名</t>
    <rPh sb="0" eb="1">
      <t>ホカ</t>
    </rPh>
    <rPh sb="3" eb="4">
      <t>メイ</t>
    </rPh>
    <phoneticPr fontId="2"/>
  </si>
  <si>
    <t>外１６名</t>
    <rPh sb="0" eb="1">
      <t>ホカ</t>
    </rPh>
    <rPh sb="3" eb="4">
      <t>メイ</t>
    </rPh>
    <phoneticPr fontId="2"/>
  </si>
  <si>
    <t>外１７名</t>
    <rPh sb="0" eb="1">
      <t>ホカ</t>
    </rPh>
    <rPh sb="3" eb="4">
      <t>メイ</t>
    </rPh>
    <phoneticPr fontId="2"/>
  </si>
  <si>
    <t>外１８名</t>
    <rPh sb="0" eb="1">
      <t>ホカ</t>
    </rPh>
    <rPh sb="3" eb="4">
      <t>メイ</t>
    </rPh>
    <phoneticPr fontId="2"/>
  </si>
  <si>
    <t>外１９名</t>
    <rPh sb="0" eb="1">
      <t>ホカ</t>
    </rPh>
    <rPh sb="3" eb="4">
      <t>メイ</t>
    </rPh>
    <phoneticPr fontId="2"/>
  </si>
  <si>
    <t>外２０名</t>
    <rPh sb="0" eb="1">
      <t>ホカ</t>
    </rPh>
    <rPh sb="3" eb="4">
      <t>メイ</t>
    </rPh>
    <phoneticPr fontId="2"/>
  </si>
  <si>
    <t>外〇筆</t>
    <rPh sb="0" eb="1">
      <t>ホカ</t>
    </rPh>
    <rPh sb="2" eb="3">
      <t>フデ</t>
    </rPh>
    <phoneticPr fontId="2"/>
  </si>
  <si>
    <t>外１筆</t>
    <rPh sb="0" eb="1">
      <t>ホカ</t>
    </rPh>
    <phoneticPr fontId="2"/>
  </si>
  <si>
    <t>外２筆</t>
    <rPh sb="0" eb="1">
      <t>ホカ</t>
    </rPh>
    <phoneticPr fontId="2"/>
  </si>
  <si>
    <t>外３筆</t>
    <rPh sb="0" eb="1">
      <t>ホカ</t>
    </rPh>
    <phoneticPr fontId="2"/>
  </si>
  <si>
    <t>外４筆</t>
    <rPh sb="0" eb="1">
      <t>ホカ</t>
    </rPh>
    <phoneticPr fontId="2"/>
  </si>
  <si>
    <t>外５筆</t>
    <rPh sb="0" eb="1">
      <t>ホカ</t>
    </rPh>
    <phoneticPr fontId="2"/>
  </si>
  <si>
    <t>外６筆</t>
    <rPh sb="0" eb="1">
      <t>ホカ</t>
    </rPh>
    <phoneticPr fontId="2"/>
  </si>
  <si>
    <t>外７筆</t>
    <rPh sb="0" eb="1">
      <t>ホカ</t>
    </rPh>
    <phoneticPr fontId="2"/>
  </si>
  <si>
    <t>外８筆</t>
    <rPh sb="0" eb="1">
      <t>ホカ</t>
    </rPh>
    <phoneticPr fontId="2"/>
  </si>
  <si>
    <t>外９筆</t>
    <rPh sb="0" eb="1">
      <t>ホカ</t>
    </rPh>
    <phoneticPr fontId="2"/>
  </si>
  <si>
    <t>外１０筆</t>
    <rPh sb="0" eb="1">
      <t>ホカ</t>
    </rPh>
    <phoneticPr fontId="2"/>
  </si>
  <si>
    <t>外１１筆</t>
    <rPh sb="0" eb="1">
      <t>ホカ</t>
    </rPh>
    <phoneticPr fontId="2"/>
  </si>
  <si>
    <t>外１２筆</t>
    <rPh sb="0" eb="1">
      <t>ホカ</t>
    </rPh>
    <phoneticPr fontId="2"/>
  </si>
  <si>
    <t>外１３筆</t>
    <rPh sb="0" eb="1">
      <t>ホカ</t>
    </rPh>
    <phoneticPr fontId="2"/>
  </si>
  <si>
    <t>外１４筆</t>
    <rPh sb="0" eb="1">
      <t>ホカ</t>
    </rPh>
    <phoneticPr fontId="2"/>
  </si>
  <si>
    <t>外１５筆</t>
    <rPh sb="0" eb="1">
      <t>ホカ</t>
    </rPh>
    <phoneticPr fontId="2"/>
  </si>
  <si>
    <t>外１６筆</t>
    <rPh sb="0" eb="1">
      <t>ホカ</t>
    </rPh>
    <phoneticPr fontId="2"/>
  </si>
  <si>
    <t>外１７筆</t>
    <rPh sb="0" eb="1">
      <t>ホカ</t>
    </rPh>
    <phoneticPr fontId="2"/>
  </si>
  <si>
    <t>外１８筆</t>
    <rPh sb="0" eb="1">
      <t>ホカ</t>
    </rPh>
    <phoneticPr fontId="2"/>
  </si>
  <si>
    <t>外１９筆</t>
    <rPh sb="0" eb="1">
      <t>ホカ</t>
    </rPh>
    <phoneticPr fontId="2"/>
  </si>
  <si>
    <t>外２０筆</t>
    <rPh sb="0" eb="1">
      <t>ホカ</t>
    </rPh>
    <phoneticPr fontId="2"/>
  </si>
  <si>
    <t>区分</t>
    <rPh sb="0" eb="2">
      <t>クブン</t>
    </rPh>
    <phoneticPr fontId="2"/>
  </si>
  <si>
    <t>有無</t>
    <rPh sb="0" eb="2">
      <t>ウム</t>
    </rPh>
    <phoneticPr fontId="2"/>
  </si>
  <si>
    <t>無</t>
    <rPh sb="0" eb="1">
      <t>ナシ</t>
    </rPh>
    <phoneticPr fontId="2"/>
  </si>
  <si>
    <t>利用目的（細区分）</t>
    <rPh sb="0" eb="2">
      <t>リヨウ</t>
    </rPh>
    <rPh sb="2" eb="4">
      <t>モクテキ</t>
    </rPh>
    <phoneticPr fontId="2"/>
  </si>
  <si>
    <t>用途地域</t>
    <rPh sb="0" eb="4">
      <t>ヨウトチイキ</t>
    </rPh>
    <phoneticPr fontId="2"/>
  </si>
  <si>
    <t>戸建住宅（自用）</t>
    <rPh sb="2" eb="4">
      <t>ジュウタク</t>
    </rPh>
    <rPh sb="5" eb="7">
      <t>ジヨウ</t>
    </rPh>
    <phoneticPr fontId="2"/>
  </si>
  <si>
    <t>戸建住宅（賃貸）</t>
    <rPh sb="2" eb="4">
      <t>ジュウタク</t>
    </rPh>
    <rPh sb="5" eb="7">
      <t>チンタイ</t>
    </rPh>
    <phoneticPr fontId="2"/>
  </si>
  <si>
    <t>戸建住宅（販売）</t>
    <rPh sb="2" eb="4">
      <t>ジュウタク</t>
    </rPh>
    <rPh sb="5" eb="7">
      <t>ハンバイ</t>
    </rPh>
    <phoneticPr fontId="2"/>
  </si>
  <si>
    <t>共同住宅（自用）</t>
    <rPh sb="2" eb="4">
      <t>ジュウタク</t>
    </rPh>
    <rPh sb="5" eb="7">
      <t>ジヨウ</t>
    </rPh>
    <phoneticPr fontId="2"/>
  </si>
  <si>
    <t>共同住宅（賃貸）</t>
    <rPh sb="2" eb="4">
      <t>ジュウタク</t>
    </rPh>
    <rPh sb="5" eb="7">
      <t>チンタイ</t>
    </rPh>
    <phoneticPr fontId="2"/>
  </si>
  <si>
    <t>共同住宅（販売）</t>
    <rPh sb="2" eb="4">
      <t>ジュウタク</t>
    </rPh>
    <rPh sb="5" eb="7">
      <t>ハンバイ</t>
    </rPh>
    <phoneticPr fontId="2"/>
  </si>
  <si>
    <t>寄宿舎（自用）</t>
    <rPh sb="0" eb="3">
      <t>キシュクシャ</t>
    </rPh>
    <rPh sb="4" eb="6">
      <t>ジヨウ</t>
    </rPh>
    <phoneticPr fontId="2"/>
  </si>
  <si>
    <t>寄宿舎（賃貸）</t>
    <rPh sb="0" eb="3">
      <t>キシュクシャ</t>
    </rPh>
    <rPh sb="4" eb="6">
      <t>チンタイ</t>
    </rPh>
    <phoneticPr fontId="2"/>
  </si>
  <si>
    <t>寄宿舎（販売）</t>
    <rPh sb="0" eb="3">
      <t>キシュクシャ</t>
    </rPh>
    <rPh sb="4" eb="6">
      <t>ハンバイ</t>
    </rPh>
    <phoneticPr fontId="2"/>
  </si>
  <si>
    <t>分譲地（自用）</t>
    <rPh sb="0" eb="3">
      <t>ブンジョウチ</t>
    </rPh>
    <rPh sb="4" eb="6">
      <t>ジヨウ</t>
    </rPh>
    <phoneticPr fontId="2"/>
  </si>
  <si>
    <t>分譲地（賃貸）</t>
    <rPh sb="0" eb="3">
      <t>ブンジョウチ</t>
    </rPh>
    <rPh sb="4" eb="6">
      <t>チンタイ</t>
    </rPh>
    <phoneticPr fontId="2"/>
  </si>
  <si>
    <t>分譲地（販売）</t>
    <rPh sb="0" eb="3">
      <t>ブンジョウチ</t>
    </rPh>
    <rPh sb="4" eb="6">
      <t>ハンバイ</t>
    </rPh>
    <phoneticPr fontId="2"/>
  </si>
  <si>
    <t>倉庫（生産施設）</t>
    <rPh sb="0" eb="2">
      <t>ソウコ</t>
    </rPh>
    <phoneticPr fontId="2"/>
  </si>
  <si>
    <t>流通施設（生産施設）</t>
    <rPh sb="0" eb="4">
      <t>リュウツウシセツ</t>
    </rPh>
    <phoneticPr fontId="2"/>
  </si>
  <si>
    <t>ゴルフ場（通常コース）</t>
    <rPh sb="5" eb="7">
      <t>ツウジョウ</t>
    </rPh>
    <phoneticPr fontId="2"/>
  </si>
  <si>
    <t>ゴルフ場（ショートコース）</t>
    <phoneticPr fontId="2"/>
  </si>
  <si>
    <t>別荘（自用）</t>
    <rPh sb="0" eb="2">
      <t>ベッソウ</t>
    </rPh>
    <rPh sb="3" eb="5">
      <t>ジヨウ</t>
    </rPh>
    <phoneticPr fontId="2"/>
  </si>
  <si>
    <t>別荘（賃貸）</t>
    <rPh sb="0" eb="2">
      <t>ベッソウ</t>
    </rPh>
    <rPh sb="3" eb="5">
      <t>チンタイ</t>
    </rPh>
    <phoneticPr fontId="2"/>
  </si>
  <si>
    <t>別荘（販売）</t>
    <rPh sb="0" eb="2">
      <t>ベッソウ</t>
    </rPh>
    <rPh sb="3" eb="5">
      <t>ハンバイ</t>
    </rPh>
    <phoneticPr fontId="2"/>
  </si>
  <si>
    <t>林業</t>
    <phoneticPr fontId="2"/>
  </si>
  <si>
    <t>立体駐車場（地下あり）</t>
    <rPh sb="0" eb="5">
      <t>リッタイチュウシャジョウ</t>
    </rPh>
    <rPh sb="6" eb="8">
      <t>チカ</t>
    </rPh>
    <phoneticPr fontId="2"/>
  </si>
  <si>
    <t>立体駐車場（地下なし）</t>
    <rPh sb="0" eb="5">
      <t>リッタイチュウシャジョウ</t>
    </rPh>
    <rPh sb="6" eb="8">
      <t>チカ</t>
    </rPh>
    <phoneticPr fontId="2"/>
  </si>
  <si>
    <t>平屋駐車場</t>
    <rPh sb="0" eb="2">
      <t>ヒラヤ</t>
    </rPh>
    <rPh sb="2" eb="5">
      <t>チュウシャジョウ</t>
    </rPh>
    <phoneticPr fontId="2"/>
  </si>
  <si>
    <t>地下駐車場</t>
    <rPh sb="0" eb="2">
      <t>チカ</t>
    </rPh>
    <rPh sb="2" eb="5">
      <t>チュウシャジョウ</t>
    </rPh>
    <phoneticPr fontId="2"/>
  </si>
  <si>
    <t>砂利等採取</t>
    <rPh sb="0" eb="3">
      <t>ジャリトウ</t>
    </rPh>
    <rPh sb="3" eb="5">
      <t>サイシュ</t>
    </rPh>
    <phoneticPr fontId="2"/>
  </si>
  <si>
    <t>産業廃棄物処理場</t>
    <rPh sb="0" eb="5">
      <t>サンギョウハイキブツ</t>
    </rPh>
    <rPh sb="5" eb="8">
      <t>ショリジョウ</t>
    </rPh>
    <phoneticPr fontId="2"/>
  </si>
  <si>
    <t>一般廃棄物処理場</t>
    <rPh sb="0" eb="2">
      <t>イッパン</t>
    </rPh>
    <rPh sb="2" eb="5">
      <t>ハイキブツ</t>
    </rPh>
    <rPh sb="5" eb="8">
      <t>ショリジョウ</t>
    </rPh>
    <phoneticPr fontId="2"/>
  </si>
  <si>
    <t>残土処理場</t>
    <rPh sb="0" eb="2">
      <t>ザンド</t>
    </rPh>
    <rPh sb="2" eb="5">
      <t>ショリジョウ</t>
    </rPh>
    <phoneticPr fontId="2"/>
  </si>
  <si>
    <t>リサイクル施設</t>
    <rPh sb="5" eb="7">
      <t>シセツ</t>
    </rPh>
    <phoneticPr fontId="2"/>
  </si>
  <si>
    <t>文化施設</t>
    <rPh sb="0" eb="4">
      <t>ブンカシセツ</t>
    </rPh>
    <phoneticPr fontId="2"/>
  </si>
  <si>
    <t>研修施設</t>
    <rPh sb="0" eb="4">
      <t>ケンシュウシセツ</t>
    </rPh>
    <phoneticPr fontId="2"/>
  </si>
  <si>
    <t>研究施設</t>
    <rPh sb="0" eb="4">
      <t>ケンキュウシセツ</t>
    </rPh>
    <phoneticPr fontId="2"/>
  </si>
  <si>
    <t>学校</t>
    <rPh sb="0" eb="2">
      <t>ガッコウ</t>
    </rPh>
    <phoneticPr fontId="2"/>
  </si>
  <si>
    <t>福祉関連施設</t>
    <rPh sb="0" eb="6">
      <t>フクシカンレンシセツ</t>
    </rPh>
    <phoneticPr fontId="2"/>
  </si>
  <si>
    <t>宗教法人施設</t>
    <rPh sb="0" eb="4">
      <t>シュウキョウホウジン</t>
    </rPh>
    <rPh sb="4" eb="6">
      <t>シセツ</t>
    </rPh>
    <phoneticPr fontId="2"/>
  </si>
  <si>
    <t>集会所</t>
    <rPh sb="0" eb="3">
      <t>シュウカイジョ</t>
    </rPh>
    <phoneticPr fontId="2"/>
  </si>
  <si>
    <t>墓園、墓地</t>
    <rPh sb="0" eb="1">
      <t>ハカ</t>
    </rPh>
    <rPh sb="1" eb="2">
      <t>エン</t>
    </rPh>
    <rPh sb="3" eb="5">
      <t>ボチ</t>
    </rPh>
    <phoneticPr fontId="2"/>
  </si>
  <si>
    <t>高速道路（道路部分）</t>
    <rPh sb="0" eb="4">
      <t>コウソクドウロ</t>
    </rPh>
    <phoneticPr fontId="2"/>
  </si>
  <si>
    <t>高速道路（ＳＡ・ＰＡ）</t>
    <rPh sb="0" eb="4">
      <t>コウソクドウロ</t>
    </rPh>
    <phoneticPr fontId="2"/>
  </si>
  <si>
    <t>資産保有</t>
    <rPh sb="0" eb="4">
      <t>シサンホユウ</t>
    </rPh>
    <phoneticPr fontId="2"/>
  </si>
  <si>
    <t>転売</t>
    <rPh sb="0" eb="2">
      <t>テンバイ</t>
    </rPh>
    <phoneticPr fontId="2"/>
  </si>
  <si>
    <t>建ぺい率・容積率</t>
    <rPh sb="0" eb="1">
      <t>ケン</t>
    </rPh>
    <rPh sb="3" eb="4">
      <t>リツ</t>
    </rPh>
    <rPh sb="5" eb="8">
      <t>ヨウセキリツ</t>
    </rPh>
    <phoneticPr fontId="2"/>
  </si>
  <si>
    <t>１低専（30/60）</t>
    <phoneticPr fontId="2"/>
  </si>
  <si>
    <t>１低専（40/60）</t>
    <phoneticPr fontId="2"/>
  </si>
  <si>
    <t>１低専（40/80）</t>
    <phoneticPr fontId="2"/>
  </si>
  <si>
    <t>１低専（50/80）</t>
    <phoneticPr fontId="2"/>
  </si>
  <si>
    <t>１低専（50/100）</t>
    <phoneticPr fontId="2"/>
  </si>
  <si>
    <t>１低専（60/100）</t>
    <phoneticPr fontId="2"/>
  </si>
  <si>
    <t>２低専（40/80）</t>
    <phoneticPr fontId="2"/>
  </si>
  <si>
    <t>２低専（50/80）</t>
    <phoneticPr fontId="2"/>
  </si>
  <si>
    <t>２低専（50/100）</t>
    <phoneticPr fontId="2"/>
  </si>
  <si>
    <t>２低専（60/100）</t>
    <phoneticPr fontId="2"/>
  </si>
  <si>
    <t>１中専（60/150）</t>
    <phoneticPr fontId="2"/>
  </si>
  <si>
    <t>２中専（60/150）</t>
    <phoneticPr fontId="2"/>
  </si>
  <si>
    <t>１住居（60/200）</t>
    <phoneticPr fontId="2"/>
  </si>
  <si>
    <t>２住居（60/200）</t>
    <phoneticPr fontId="2"/>
  </si>
  <si>
    <t>準住居（60/200）</t>
    <phoneticPr fontId="2"/>
  </si>
  <si>
    <t>近商（80/200）</t>
    <phoneticPr fontId="2"/>
  </si>
  <si>
    <t>近商（80/300）</t>
    <phoneticPr fontId="2"/>
  </si>
  <si>
    <t>近商（80/400）</t>
    <phoneticPr fontId="2"/>
  </si>
  <si>
    <t>商業（80/400）</t>
    <phoneticPr fontId="2"/>
  </si>
  <si>
    <t>商業（80/500）</t>
    <phoneticPr fontId="2"/>
  </si>
  <si>
    <t>商業（80/600）</t>
    <phoneticPr fontId="2"/>
  </si>
  <si>
    <t>商業（80/700）</t>
    <phoneticPr fontId="2"/>
  </si>
  <si>
    <t>商業（80/800）</t>
    <phoneticPr fontId="2"/>
  </si>
  <si>
    <t>準工業（60/200）</t>
    <phoneticPr fontId="2"/>
  </si>
  <si>
    <t>準工業（60/400）</t>
    <phoneticPr fontId="2"/>
  </si>
  <si>
    <t>工専（40/200）</t>
    <phoneticPr fontId="2"/>
  </si>
  <si>
    <t>工専（60/200）</t>
    <phoneticPr fontId="2"/>
  </si>
  <si>
    <t>調区（40/80）</t>
    <phoneticPr fontId="2"/>
  </si>
  <si>
    <t>用途地域が複数ある場合は、主な方を選択</t>
    <rPh sb="0" eb="4">
      <t>ヨウトチイキ</t>
    </rPh>
    <rPh sb="5" eb="7">
      <t>フクスウ</t>
    </rPh>
    <rPh sb="9" eb="11">
      <t>バアイ</t>
    </rPh>
    <rPh sb="13" eb="14">
      <t>オモ</t>
    </rPh>
    <rPh sb="15" eb="16">
      <t>ホウ</t>
    </rPh>
    <rPh sb="17" eb="19">
      <t>センタク</t>
    </rPh>
    <phoneticPr fontId="2"/>
  </si>
  <si>
    <t>工業（60/200）</t>
    <phoneticPr fontId="2"/>
  </si>
  <si>
    <t>調区</t>
    <phoneticPr fontId="2"/>
  </si>
  <si>
    <t>調区外</t>
    <rPh sb="2" eb="3">
      <t>ガイ</t>
    </rPh>
    <phoneticPr fontId="2"/>
  </si>
  <si>
    <t>田園住居（30/60）</t>
    <rPh sb="0" eb="2">
      <t>デンエン</t>
    </rPh>
    <rPh sb="2" eb="4">
      <t>ジュウキョ</t>
    </rPh>
    <phoneticPr fontId="2"/>
  </si>
  <si>
    <t>田園住居（40/60）</t>
    <rPh sb="0" eb="2">
      <t>デンエン</t>
    </rPh>
    <rPh sb="2" eb="4">
      <t>ジュウキョ</t>
    </rPh>
    <phoneticPr fontId="2"/>
  </si>
  <si>
    <t>田園住居（40/80）</t>
    <rPh sb="0" eb="2">
      <t>デンエン</t>
    </rPh>
    <rPh sb="2" eb="4">
      <t>ジュウキョ</t>
    </rPh>
    <phoneticPr fontId="2"/>
  </si>
  <si>
    <t>田園住居（50/80）</t>
    <rPh sb="0" eb="2">
      <t>デンエン</t>
    </rPh>
    <rPh sb="2" eb="4">
      <t>ジュウキョ</t>
    </rPh>
    <phoneticPr fontId="2"/>
  </si>
  <si>
    <t>田園住居（50/100）</t>
    <rPh sb="0" eb="2">
      <t>デンエン</t>
    </rPh>
    <rPh sb="2" eb="4">
      <t>ジュウキョ</t>
    </rPh>
    <phoneticPr fontId="2"/>
  </si>
  <si>
    <t>田園住居（60/100）</t>
    <rPh sb="0" eb="2">
      <t>デンエン</t>
    </rPh>
    <rPh sb="2" eb="4">
      <t>ジュウキョ</t>
    </rPh>
    <phoneticPr fontId="2"/>
  </si>
  <si>
    <t>田園住居（60/150）</t>
    <phoneticPr fontId="2"/>
  </si>
  <si>
    <t>田園住居（60/200）</t>
    <phoneticPr fontId="2"/>
  </si>
  <si>
    <t>利用目的（戸数）</t>
    <rPh sb="0" eb="2">
      <t>リヨウ</t>
    </rPh>
    <rPh sb="2" eb="4">
      <t>モクテキ</t>
    </rPh>
    <rPh sb="5" eb="7">
      <t>コスウ</t>
    </rPh>
    <phoneticPr fontId="2"/>
  </si>
  <si>
    <t>住宅（自用）</t>
    <rPh sb="0" eb="2">
      <t>ジュウタク</t>
    </rPh>
    <rPh sb="3" eb="5">
      <t>ジヨウ</t>
    </rPh>
    <phoneticPr fontId="2"/>
  </si>
  <si>
    <t>住宅（賃貸）</t>
    <rPh sb="0" eb="2">
      <t>ジュウタク</t>
    </rPh>
    <rPh sb="3" eb="5">
      <t>チンタイ</t>
    </rPh>
    <phoneticPr fontId="2"/>
  </si>
  <si>
    <t>住宅（販売）</t>
    <rPh sb="0" eb="2">
      <t>ジュウタク</t>
    </rPh>
    <rPh sb="3" eb="5">
      <t>ハンバイ</t>
    </rPh>
    <phoneticPr fontId="2"/>
  </si>
  <si>
    <t>商業施設（自用）</t>
    <rPh sb="0" eb="2">
      <t>ショウギョウ</t>
    </rPh>
    <rPh sb="2" eb="4">
      <t>シセツ</t>
    </rPh>
    <rPh sb="5" eb="7">
      <t>ジヨウ</t>
    </rPh>
    <phoneticPr fontId="2"/>
  </si>
  <si>
    <t>商業施設（賃貸）</t>
    <rPh sb="0" eb="2">
      <t>ショウギョウ</t>
    </rPh>
    <rPh sb="2" eb="4">
      <t>シセツ</t>
    </rPh>
    <rPh sb="5" eb="7">
      <t>チンタイ</t>
    </rPh>
    <phoneticPr fontId="2"/>
  </si>
  <si>
    <t>商業施設（販売）</t>
    <rPh sb="0" eb="2">
      <t>ショウギョウ</t>
    </rPh>
    <rPh sb="2" eb="4">
      <t>シセツ</t>
    </rPh>
    <rPh sb="5" eb="7">
      <t>ハンバイ</t>
    </rPh>
    <phoneticPr fontId="2"/>
  </si>
  <si>
    <t>生産施設</t>
    <rPh sb="0" eb="4">
      <t>セイサンシセツ</t>
    </rPh>
    <phoneticPr fontId="2"/>
  </si>
  <si>
    <t>レクリエーション施設</t>
    <rPh sb="8" eb="10">
      <t>シセツ</t>
    </rPh>
    <phoneticPr fontId="2"/>
  </si>
  <si>
    <t>ゴルフ場</t>
    <rPh sb="3" eb="4">
      <t>ジョウ</t>
    </rPh>
    <phoneticPr fontId="2"/>
  </si>
  <si>
    <t>別荘（自用）</t>
    <rPh sb="0" eb="2">
      <t>ベッソウ</t>
    </rPh>
    <phoneticPr fontId="2"/>
  </si>
  <si>
    <t>林業</t>
    <rPh sb="0" eb="2">
      <t>リンギョウ</t>
    </rPh>
    <phoneticPr fontId="2"/>
  </si>
  <si>
    <t>農業・畜産業・水産業</t>
    <rPh sb="0" eb="2">
      <t>ノウギョウ</t>
    </rPh>
    <rPh sb="3" eb="6">
      <t>チクサンギョウ</t>
    </rPh>
    <rPh sb="7" eb="10">
      <t>スイサンギョウ</t>
    </rPh>
    <phoneticPr fontId="2"/>
  </si>
  <si>
    <t>病院等その他の利用目的</t>
    <rPh sb="0" eb="2">
      <t>ビョウイン</t>
    </rPh>
    <rPh sb="2" eb="3">
      <t>トウ</t>
    </rPh>
    <rPh sb="5" eb="6">
      <t>タ</t>
    </rPh>
    <rPh sb="7" eb="11">
      <t>リヨウモクテキ</t>
    </rPh>
    <phoneticPr fontId="2"/>
  </si>
  <si>
    <t>資産保有・転売等目的</t>
    <rPh sb="0" eb="4">
      <t>シサンホユウ</t>
    </rPh>
    <rPh sb="5" eb="10">
      <t>テンバイトウモクテキ</t>
    </rPh>
    <phoneticPr fontId="2"/>
  </si>
  <si>
    <t>住宅（自用）</t>
    <phoneticPr fontId="2"/>
  </si>
  <si>
    <t>共同住宅</t>
    <rPh sb="0" eb="2">
      <t>キョウドウ</t>
    </rPh>
    <rPh sb="2" eb="4">
      <t>ジュウタク</t>
    </rPh>
    <phoneticPr fontId="2"/>
  </si>
  <si>
    <t>自動車整備工場</t>
    <rPh sb="0" eb="7">
      <t>ジドウシャセイビコウジョウ</t>
    </rPh>
    <phoneticPr fontId="2"/>
  </si>
  <si>
    <t>資材置場</t>
    <rPh sb="0" eb="4">
      <t>シザイオキバ</t>
    </rPh>
    <phoneticPr fontId="2"/>
  </si>
  <si>
    <t>共同選果場</t>
    <rPh sb="0" eb="2">
      <t>キョウドウ</t>
    </rPh>
    <rPh sb="2" eb="4">
      <t>センカ</t>
    </rPh>
    <rPh sb="4" eb="5">
      <t>バ</t>
    </rPh>
    <phoneticPr fontId="2"/>
  </si>
  <si>
    <t>交通ターミナル</t>
    <rPh sb="0" eb="2">
      <t>コウツウ</t>
    </rPh>
    <phoneticPr fontId="2"/>
  </si>
  <si>
    <t>電気・ガス等供給施設</t>
    <rPh sb="0" eb="2">
      <t>デンキ</t>
    </rPh>
    <rPh sb="5" eb="6">
      <t>トウ</t>
    </rPh>
    <rPh sb="6" eb="8">
      <t>キョウキュウ</t>
    </rPh>
    <rPh sb="8" eb="10">
      <t>シセツ</t>
    </rPh>
    <phoneticPr fontId="2"/>
  </si>
  <si>
    <t>電報・電話局</t>
    <rPh sb="0" eb="2">
      <t>デンポウ</t>
    </rPh>
    <rPh sb="3" eb="6">
      <t>デンワキョク</t>
    </rPh>
    <phoneticPr fontId="2"/>
  </si>
  <si>
    <t>流通施設</t>
    <rPh sb="0" eb="4">
      <t>リュウツウシセツ</t>
    </rPh>
    <phoneticPr fontId="2"/>
  </si>
  <si>
    <t>劇場</t>
    <rPh sb="0" eb="2">
      <t>ゲキジョウ</t>
    </rPh>
    <phoneticPr fontId="2"/>
  </si>
  <si>
    <t>パチンコ店</t>
    <rPh sb="4" eb="5">
      <t>テン</t>
    </rPh>
    <phoneticPr fontId="2"/>
  </si>
  <si>
    <t>スポーツ施設</t>
    <rPh sb="4" eb="6">
      <t>シセツ</t>
    </rPh>
    <phoneticPr fontId="2"/>
  </si>
  <si>
    <t>スキー場</t>
    <rPh sb="3" eb="4">
      <t>ジョウ</t>
    </rPh>
    <phoneticPr fontId="2"/>
  </si>
  <si>
    <t>アミューズメント施設</t>
    <rPh sb="8" eb="10">
      <t>シセツ</t>
    </rPh>
    <phoneticPr fontId="2"/>
  </si>
  <si>
    <t>クアハウス</t>
    <phoneticPr fontId="2"/>
  </si>
  <si>
    <t>キャンプ場</t>
    <rPh sb="4" eb="5">
      <t>ジョウ</t>
    </rPh>
    <phoneticPr fontId="2"/>
  </si>
  <si>
    <t>庭園</t>
    <rPh sb="0" eb="2">
      <t>テイエン</t>
    </rPh>
    <phoneticPr fontId="2"/>
  </si>
  <si>
    <t>菜園</t>
    <rPh sb="0" eb="2">
      <t>サイエン</t>
    </rPh>
    <phoneticPr fontId="2"/>
  </si>
  <si>
    <t>通常コース</t>
    <rPh sb="0" eb="2">
      <t>ツウジョウ</t>
    </rPh>
    <phoneticPr fontId="2"/>
  </si>
  <si>
    <t>ショートコース</t>
    <phoneticPr fontId="2"/>
  </si>
  <si>
    <t>別荘</t>
    <phoneticPr fontId="2"/>
  </si>
  <si>
    <t>林業</t>
    <phoneticPr fontId="2"/>
  </si>
  <si>
    <t>農業用温室</t>
    <rPh sb="0" eb="5">
      <t>ノウギョウヨウオンシツ</t>
    </rPh>
    <phoneticPr fontId="2"/>
  </si>
  <si>
    <t>畜舎</t>
    <rPh sb="0" eb="2">
      <t>チクシャ</t>
    </rPh>
    <phoneticPr fontId="2"/>
  </si>
  <si>
    <t>養魚場</t>
    <rPh sb="0" eb="3">
      <t>ヨウギョジョウ</t>
    </rPh>
    <phoneticPr fontId="2"/>
  </si>
  <si>
    <t>担保目的</t>
    <rPh sb="0" eb="4">
      <t>タンポモクテキ</t>
    </rPh>
    <phoneticPr fontId="2"/>
  </si>
  <si>
    <t>取り下げ</t>
    <rPh sb="0" eb="1">
      <t>ト</t>
    </rPh>
    <rPh sb="2" eb="3">
      <t>サ</t>
    </rPh>
    <phoneticPr fontId="2"/>
  </si>
  <si>
    <t>提出先①</t>
    <rPh sb="0" eb="3">
      <t>テイシュツサキ</t>
    </rPh>
    <phoneticPr fontId="2"/>
  </si>
  <si>
    <t>提出先②</t>
    <rPh sb="0" eb="3">
      <t>テイシュツサキ</t>
    </rPh>
    <phoneticPr fontId="2"/>
  </si>
  <si>
    <t>造成費</t>
    <rPh sb="0" eb="3">
      <t>ゾウセイヒ</t>
    </rPh>
    <phoneticPr fontId="2"/>
  </si>
  <si>
    <t>利用(販売)開始時期</t>
    <rPh sb="0" eb="2">
      <t>リヨウ</t>
    </rPh>
    <rPh sb="3" eb="5">
      <t>ハンバイ</t>
    </rPh>
    <rPh sb="6" eb="10">
      <t>カイシジキ</t>
    </rPh>
    <phoneticPr fontId="2"/>
  </si>
  <si>
    <t>販売予定価格</t>
    <rPh sb="0" eb="4">
      <t>ハンバイヨテイ</t>
    </rPh>
    <rPh sb="4" eb="6">
      <t>カカク</t>
    </rPh>
    <phoneticPr fontId="2"/>
  </si>
  <si>
    <t>現況変更</t>
    <rPh sb="0" eb="2">
      <t>ゲンキョウ</t>
    </rPh>
    <rPh sb="2" eb="4">
      <t>ヘンコウ</t>
    </rPh>
    <phoneticPr fontId="2"/>
  </si>
  <si>
    <t>建物等の解体費</t>
    <rPh sb="0" eb="3">
      <t>タテモノトウ</t>
    </rPh>
    <rPh sb="4" eb="7">
      <t>カイタイヒ</t>
    </rPh>
    <phoneticPr fontId="2"/>
  </si>
  <si>
    <t>住宅の場合、戸数を（数字のみ）入力</t>
    <rPh sb="0" eb="2">
      <t>ジュウタク</t>
    </rPh>
    <rPh sb="3" eb="5">
      <t>バアイ</t>
    </rPh>
    <rPh sb="6" eb="8">
      <t>コスウ</t>
    </rPh>
    <rPh sb="10" eb="12">
      <t>スウジ</t>
    </rPh>
    <rPh sb="15" eb="17">
      <t>ニュウリョク</t>
    </rPh>
    <phoneticPr fontId="2"/>
  </si>
  <si>
    <t>【記載例】　横浜市長、　〇〇県知事　</t>
    <rPh sb="1" eb="4">
      <t>キサイレイ</t>
    </rPh>
    <rPh sb="6" eb="10">
      <t>ヨコハマシチョウ</t>
    </rPh>
    <rPh sb="14" eb="17">
      <t>ケンチジ</t>
    </rPh>
    <phoneticPr fontId="2"/>
  </si>
  <si>
    <r>
      <t>【記載例】　〇〇市長、　〇〇町長　　</t>
    </r>
    <r>
      <rPr>
        <b/>
        <sz val="9"/>
        <color rgb="FFFFFF66"/>
        <rFont val="ＭＳ Ｐゴシック"/>
        <family val="3"/>
        <charset val="128"/>
      </rPr>
      <t>政令指定都市以外</t>
    </r>
    <rPh sb="1" eb="4">
      <t>キサイレイ</t>
    </rPh>
    <rPh sb="8" eb="10">
      <t>シチョウ</t>
    </rPh>
    <rPh sb="14" eb="16">
      <t>チョウチョウ</t>
    </rPh>
    <rPh sb="18" eb="24">
      <t>セイレイシテイトシ</t>
    </rPh>
    <rPh sb="24" eb="26">
      <t>イガイ</t>
    </rPh>
    <phoneticPr fontId="2"/>
  </si>
  <si>
    <t>建物等の構造</t>
    <rPh sb="0" eb="2">
      <t>タテモノ</t>
    </rPh>
    <rPh sb="2" eb="3">
      <t>トウ</t>
    </rPh>
    <rPh sb="4" eb="6">
      <t>コウゾウ</t>
    </rPh>
    <phoneticPr fontId="2"/>
  </si>
  <si>
    <t>有（造成のみ）</t>
    <rPh sb="0" eb="1">
      <t>アリ</t>
    </rPh>
    <rPh sb="2" eb="4">
      <t>ゾウセイ</t>
    </rPh>
    <phoneticPr fontId="2"/>
  </si>
  <si>
    <t>有（解体のみ）</t>
    <phoneticPr fontId="2"/>
  </si>
  <si>
    <t>有（造成&amp;建設）</t>
    <rPh sb="0" eb="1">
      <t>アリ</t>
    </rPh>
    <rPh sb="2" eb="4">
      <t>ゾウセイ</t>
    </rPh>
    <rPh sb="5" eb="7">
      <t>ケンセツ</t>
    </rPh>
    <phoneticPr fontId="2"/>
  </si>
  <si>
    <t>有（解体&amp;建設）</t>
    <rPh sb="0" eb="1">
      <t>アリ</t>
    </rPh>
    <phoneticPr fontId="2"/>
  </si>
  <si>
    <t>有（解体&amp;造成）</t>
    <rPh sb="0" eb="1">
      <t>アリ</t>
    </rPh>
    <rPh sb="5" eb="7">
      <t>ゾウセイ</t>
    </rPh>
    <phoneticPr fontId="2"/>
  </si>
  <si>
    <t>有（解体&amp;造成&amp;建設）</t>
    <rPh sb="0" eb="1">
      <t>アリ</t>
    </rPh>
    <rPh sb="5" eb="7">
      <t>ゾウセイ</t>
    </rPh>
    <phoneticPr fontId="2"/>
  </si>
  <si>
    <t>無（継続利用）</t>
    <rPh sb="0" eb="1">
      <t>ナシ</t>
    </rPh>
    <rPh sb="2" eb="4">
      <t>ケイゾク</t>
    </rPh>
    <rPh sb="4" eb="6">
      <t>リヨウ</t>
    </rPh>
    <phoneticPr fontId="2"/>
  </si>
  <si>
    <t>無（リフォームのみ）</t>
    <rPh sb="0" eb="1">
      <t>ナシ</t>
    </rPh>
    <phoneticPr fontId="2"/>
  </si>
  <si>
    <r>
      <rPr>
        <b/>
        <sz val="9"/>
        <color rgb="FFFFFF00"/>
        <rFont val="ＭＳ Ｐゴシック"/>
        <family val="3"/>
        <charset val="128"/>
      </rPr>
      <t>利用目的</t>
    </r>
    <r>
      <rPr>
        <b/>
        <sz val="9"/>
        <rFont val="ＭＳ Ｐゴシック"/>
        <family val="3"/>
        <charset val="128"/>
      </rPr>
      <t>を先に選択すること</t>
    </r>
    <rPh sb="5" eb="6">
      <t>サキ</t>
    </rPh>
    <rPh sb="7" eb="9">
      <t>センタク</t>
    </rPh>
    <phoneticPr fontId="2"/>
  </si>
  <si>
    <t>土地の利用目的に関する事項</t>
    <rPh sb="0" eb="2">
      <t>トチ</t>
    </rPh>
    <rPh sb="3" eb="7">
      <t>リヨウモクテキ</t>
    </rPh>
    <rPh sb="8" eb="9">
      <t>カン</t>
    </rPh>
    <rPh sb="11" eb="13">
      <t>ジコウ</t>
    </rPh>
    <phoneticPr fontId="2"/>
  </si>
  <si>
    <t>工作物構造</t>
    <rPh sb="0" eb="3">
      <t>コウサクブツ</t>
    </rPh>
    <rPh sb="3" eb="5">
      <t>コウゾウ</t>
    </rPh>
    <phoneticPr fontId="2"/>
  </si>
  <si>
    <t>W（木造）</t>
    <phoneticPr fontId="2"/>
  </si>
  <si>
    <t>SRC（鉄骨鉄筋コンクリート造）</t>
    <phoneticPr fontId="2"/>
  </si>
  <si>
    <t>RC（鉄筋コンクリート造）</t>
    <phoneticPr fontId="2"/>
  </si>
  <si>
    <t>SC（鉄骨コンクリート造）</t>
    <phoneticPr fontId="2"/>
  </si>
  <si>
    <t>LS（軽量鉄骨造）</t>
    <phoneticPr fontId="2"/>
  </si>
  <si>
    <t>AL（アルミ造）</t>
    <phoneticPr fontId="2"/>
  </si>
  <si>
    <t>CB（コンクリートブロック造）</t>
    <phoneticPr fontId="2"/>
  </si>
  <si>
    <t>CFT（コンクリート充填鋼管構造）</t>
    <phoneticPr fontId="2"/>
  </si>
  <si>
    <t>UC（無筋コンクリート造）</t>
    <phoneticPr fontId="2"/>
  </si>
  <si>
    <t>PS（プレストレスコンクリート造）</t>
    <phoneticPr fontId="2"/>
  </si>
  <si>
    <t>PC（プレキャストコンクリート造）</t>
    <phoneticPr fontId="2"/>
  </si>
  <si>
    <t>ALC（軽量気泡コンクリート造）</t>
    <phoneticPr fontId="2"/>
  </si>
  <si>
    <t>G（土蔵造）</t>
    <phoneticPr fontId="2"/>
  </si>
  <si>
    <t>ETC（その他非木造）</t>
    <phoneticPr fontId="2"/>
  </si>
  <si>
    <r>
      <t>買いの一団の場合、</t>
    </r>
    <r>
      <rPr>
        <b/>
        <sz val="9"/>
        <color rgb="FFFFFF00"/>
        <rFont val="ＭＳ Ｐゴシック"/>
        <family val="3"/>
        <charset val="128"/>
      </rPr>
      <t>全体の面積を小数点第２位</t>
    </r>
    <r>
      <rPr>
        <b/>
        <sz val="9"/>
        <rFont val="ＭＳ Ｐゴシック"/>
        <family val="3"/>
        <charset val="128"/>
      </rPr>
      <t>まで入力</t>
    </r>
    <rPh sb="0" eb="1">
      <t>カ</t>
    </rPh>
    <rPh sb="6" eb="8">
      <t>バアイ</t>
    </rPh>
    <rPh sb="9" eb="11">
      <t>ゼンタイ</t>
    </rPh>
    <rPh sb="12" eb="14">
      <t>メンセキ</t>
    </rPh>
    <rPh sb="15" eb="18">
      <t>ショウスウテン</t>
    </rPh>
    <rPh sb="18" eb="19">
      <t>ダイ</t>
    </rPh>
    <rPh sb="20" eb="21">
      <t>イ</t>
    </rPh>
    <rPh sb="23" eb="25">
      <t>ニュウリョク</t>
    </rPh>
    <phoneticPr fontId="2"/>
  </si>
  <si>
    <r>
      <t>面積は</t>
    </r>
    <r>
      <rPr>
        <b/>
        <sz val="9"/>
        <color rgb="FFFFFF00"/>
        <rFont val="ＭＳ Ｐゴシック"/>
        <family val="3"/>
        <charset val="128"/>
      </rPr>
      <t>小数点第２位</t>
    </r>
    <r>
      <rPr>
        <b/>
        <sz val="9"/>
        <rFont val="ＭＳ Ｐゴシック"/>
        <family val="3"/>
        <charset val="128"/>
      </rPr>
      <t>まで</t>
    </r>
    <rPh sb="0" eb="2">
      <t>メンセキ</t>
    </rPh>
    <rPh sb="3" eb="6">
      <t>ショウスウテン</t>
    </rPh>
    <rPh sb="6" eb="7">
      <t>ダイ</t>
    </rPh>
    <rPh sb="8" eb="9">
      <t>イ</t>
    </rPh>
    <phoneticPr fontId="2"/>
  </si>
  <si>
    <t>人工面率</t>
    <rPh sb="0" eb="1">
      <t>ヒト</t>
    </rPh>
    <rPh sb="1" eb="3">
      <t>クメン</t>
    </rPh>
    <rPh sb="3" eb="4">
      <t>リツ</t>
    </rPh>
    <phoneticPr fontId="2"/>
  </si>
  <si>
    <t>利用目的に係る土地の面積</t>
    <rPh sb="2" eb="4">
      <t>モクテキ</t>
    </rPh>
    <rPh sb="5" eb="6">
      <t>カカ</t>
    </rPh>
    <rPh sb="7" eb="9">
      <t>トチ</t>
    </rPh>
    <rPh sb="10" eb="12">
      <t>メンセキ</t>
    </rPh>
    <phoneticPr fontId="2"/>
  </si>
  <si>
    <r>
      <t>【記載例】　</t>
    </r>
    <r>
      <rPr>
        <b/>
        <sz val="9"/>
        <color rgb="FF66FF66"/>
        <rFont val="ＭＳ Ｐゴシック"/>
        <family val="3"/>
        <charset val="128"/>
      </rPr>
      <t>40％ → 100％</t>
    </r>
    <r>
      <rPr>
        <b/>
        <sz val="9"/>
        <rFont val="ＭＳ Ｐゴシック"/>
        <family val="3"/>
        <charset val="128"/>
      </rPr>
      <t>　利用目的に係る土地の面積に占める</t>
    </r>
    <r>
      <rPr>
        <b/>
        <sz val="9"/>
        <color rgb="FFFFFF00"/>
        <rFont val="ＭＳ Ｐゴシック"/>
        <family val="3"/>
        <charset val="128"/>
      </rPr>
      <t>樹林地、草地、水辺地、岩石地及び砂地（自然状態のもの）以外</t>
    </r>
    <r>
      <rPr>
        <b/>
        <sz val="9"/>
        <rFont val="ＭＳ Ｐゴシック"/>
        <family val="3"/>
        <charset val="128"/>
      </rPr>
      <t>の土地の割合</t>
    </r>
    <rPh sb="17" eb="19">
      <t>リヨウ</t>
    </rPh>
    <rPh sb="19" eb="21">
      <t>モクテキ</t>
    </rPh>
    <rPh sb="22" eb="23">
      <t>カカ</t>
    </rPh>
    <rPh sb="24" eb="26">
      <t>トチ</t>
    </rPh>
    <rPh sb="27" eb="29">
      <t>メンセキ</t>
    </rPh>
    <rPh sb="30" eb="31">
      <t>シ</t>
    </rPh>
    <phoneticPr fontId="2"/>
  </si>
  <si>
    <t>←リスト選択後修正 単位：％</t>
    <rPh sb="4" eb="7">
      <t>センタクゴ</t>
    </rPh>
    <rPh sb="7" eb="9">
      <t>シュウセイ</t>
    </rPh>
    <rPh sb="10" eb="12">
      <t>タンイ</t>
    </rPh>
    <phoneticPr fontId="2"/>
  </si>
  <si>
    <t>計画人口</t>
    <rPh sb="0" eb="4">
      <t>ケイカクジンコウ</t>
    </rPh>
    <phoneticPr fontId="2"/>
  </si>
  <si>
    <t>利用計画概要</t>
    <rPh sb="0" eb="2">
      <t>リヨウ</t>
    </rPh>
    <rPh sb="2" eb="4">
      <t>ケイカク</t>
    </rPh>
    <rPh sb="4" eb="6">
      <t>ガイヨウ</t>
    </rPh>
    <phoneticPr fontId="2"/>
  </si>
  <si>
    <r>
      <t>住宅等→</t>
    </r>
    <r>
      <rPr>
        <b/>
        <sz val="9"/>
        <color rgb="FFFFFF66"/>
        <rFont val="ＭＳ Ｐゴシック"/>
        <family val="3"/>
        <charset val="128"/>
      </rPr>
      <t>想定人口</t>
    </r>
    <r>
      <rPr>
        <b/>
        <sz val="9"/>
        <rFont val="ＭＳ Ｐゴシック"/>
        <family val="3"/>
        <charset val="128"/>
      </rPr>
      <t>　工業団地等→</t>
    </r>
    <r>
      <rPr>
        <b/>
        <sz val="9"/>
        <color rgb="FFFFFF66"/>
        <rFont val="ＭＳ Ｐゴシック"/>
        <family val="3"/>
        <charset val="128"/>
      </rPr>
      <t>従業員数</t>
    </r>
    <r>
      <rPr>
        <b/>
        <sz val="9"/>
        <rFont val="ＭＳ Ｐゴシック"/>
        <family val="3"/>
        <charset val="128"/>
      </rPr>
      <t>　レクリエーション施設→</t>
    </r>
    <r>
      <rPr>
        <b/>
        <sz val="9"/>
        <color rgb="FFFFFF66"/>
        <rFont val="ＭＳ Ｐゴシック"/>
        <family val="3"/>
        <charset val="128"/>
      </rPr>
      <t>計画入場者数</t>
    </r>
    <rPh sb="0" eb="2">
      <t>ジュウタク</t>
    </rPh>
    <rPh sb="2" eb="3">
      <t>トウ</t>
    </rPh>
    <rPh sb="4" eb="8">
      <t>ソウテイジンコウ</t>
    </rPh>
    <rPh sb="9" eb="14">
      <t>コウギョウダンチトウ</t>
    </rPh>
    <rPh sb="15" eb="19">
      <t>ジュウギョウインスウ</t>
    </rPh>
    <rPh sb="28" eb="30">
      <t>シセツ</t>
    </rPh>
    <rPh sb="31" eb="37">
      <t>ケイカクニュウジョウシャスウ</t>
    </rPh>
    <phoneticPr fontId="2"/>
  </si>
  <si>
    <t>利用目的に係る土地の所在</t>
    <rPh sb="2" eb="4">
      <t>モクテキ</t>
    </rPh>
    <rPh sb="5" eb="6">
      <t>カカ</t>
    </rPh>
    <rPh sb="7" eb="9">
      <t>トチ</t>
    </rPh>
    <rPh sb="10" eb="12">
      <t>ショザイ</t>
    </rPh>
    <phoneticPr fontId="2"/>
  </si>
  <si>
    <t>買いの一団の場合【記載例】　〇〇区〇〇町〇－〇－〇</t>
    <rPh sb="0" eb="1">
      <t>カ</t>
    </rPh>
    <rPh sb="6" eb="8">
      <t>バアイ</t>
    </rPh>
    <rPh sb="9" eb="11">
      <t>キサイ</t>
    </rPh>
    <rPh sb="11" eb="12">
      <t>レイ</t>
    </rPh>
    <rPh sb="16" eb="17">
      <t>ク</t>
    </rPh>
    <rPh sb="19" eb="20">
      <t>マチ</t>
    </rPh>
    <phoneticPr fontId="2"/>
  </si>
  <si>
    <t>宅地</t>
    <rPh sb="0" eb="2">
      <t>タクチ</t>
    </rPh>
    <phoneticPr fontId="2"/>
  </si>
  <si>
    <t>牧場</t>
    <phoneticPr fontId="2"/>
  </si>
  <si>
    <t>原野</t>
    <phoneticPr fontId="2"/>
  </si>
  <si>
    <t>山林</t>
    <phoneticPr fontId="2"/>
  </si>
  <si>
    <t>保安林</t>
    <phoneticPr fontId="2"/>
  </si>
  <si>
    <t>雑種地</t>
    <rPh sb="0" eb="2">
      <t>ザッシュ</t>
    </rPh>
    <rPh sb="2" eb="3">
      <t>チ</t>
    </rPh>
    <phoneticPr fontId="2"/>
  </si>
  <si>
    <t>建物等の階数</t>
    <rPh sb="0" eb="3">
      <t>タテモノトウ</t>
    </rPh>
    <rPh sb="4" eb="6">
      <t>カイスウ</t>
    </rPh>
    <phoneticPr fontId="2"/>
  </si>
  <si>
    <t>←リスト選択後修正</t>
    <rPh sb="4" eb="7">
      <t>センタクゴ</t>
    </rPh>
    <rPh sb="7" eb="9">
      <t>シュウセイ</t>
    </rPh>
    <phoneticPr fontId="2"/>
  </si>
  <si>
    <t>階数</t>
    <rPh sb="0" eb="2">
      <t>カイスウ</t>
    </rPh>
    <phoneticPr fontId="2"/>
  </si>
  <si>
    <t>工事終了予定</t>
    <rPh sb="0" eb="2">
      <t>コウジ</t>
    </rPh>
    <rPh sb="2" eb="6">
      <t>シュウリョウヨテイ</t>
    </rPh>
    <phoneticPr fontId="2"/>
  </si>
  <si>
    <t>平均延床面積</t>
    <rPh sb="0" eb="2">
      <t>ヘイキン</t>
    </rPh>
    <rPh sb="2" eb="4">
      <t>ノベユカ</t>
    </rPh>
    <rPh sb="4" eb="6">
      <t>メンセキ</t>
    </rPh>
    <phoneticPr fontId="2"/>
  </si>
  <si>
    <t>建物等の建設費</t>
    <rPh sb="0" eb="2">
      <t>タテモノ</t>
    </rPh>
    <rPh sb="2" eb="3">
      <t>トウ</t>
    </rPh>
    <rPh sb="4" eb="6">
      <t>ケンセツ</t>
    </rPh>
    <phoneticPr fontId="2"/>
  </si>
  <si>
    <t>工事開始予定</t>
    <rPh sb="0" eb="2">
      <t>コウジ</t>
    </rPh>
    <rPh sb="2" eb="4">
      <t>カイシ</t>
    </rPh>
    <rPh sb="4" eb="6">
      <t>ヨテイ</t>
    </rPh>
    <phoneticPr fontId="2"/>
  </si>
  <si>
    <t>有効宅地率</t>
    <rPh sb="0" eb="5">
      <t>ユウコウタクチリツ</t>
    </rPh>
    <phoneticPr fontId="2"/>
  </si>
  <si>
    <t>交換</t>
    <rPh sb="0" eb="2">
      <t>コウカン</t>
    </rPh>
    <phoneticPr fontId="2"/>
  </si>
  <si>
    <t>譲渡担保</t>
    <rPh sb="0" eb="2">
      <t>ジョウト</t>
    </rPh>
    <rPh sb="2" eb="4">
      <t>タンポ</t>
    </rPh>
    <phoneticPr fontId="2"/>
  </si>
  <si>
    <t>売買予約</t>
    <rPh sb="0" eb="2">
      <t>バイバイ</t>
    </rPh>
    <rPh sb="2" eb="4">
      <t>ヨヤク</t>
    </rPh>
    <phoneticPr fontId="2"/>
  </si>
  <si>
    <t>信託受益権</t>
    <rPh sb="0" eb="2">
      <t>シンタク</t>
    </rPh>
    <rPh sb="2" eb="4">
      <t>ジュエキ</t>
    </rPh>
    <rPh sb="4" eb="5">
      <t>ケン</t>
    </rPh>
    <phoneticPr fontId="2"/>
  </si>
  <si>
    <t>共有持分一部移転</t>
    <rPh sb="0" eb="3">
      <t>キョウユウモ</t>
    </rPh>
    <rPh sb="3" eb="4">
      <t>ブン</t>
    </rPh>
    <rPh sb="4" eb="6">
      <t>イチブ</t>
    </rPh>
    <rPh sb="6" eb="8">
      <t>イテン</t>
    </rPh>
    <phoneticPr fontId="2"/>
  </si>
  <si>
    <t>建設業</t>
    <rPh sb="0" eb="3">
      <t>ケンセツギョウ</t>
    </rPh>
    <phoneticPr fontId="2"/>
  </si>
  <si>
    <t>金融保険業</t>
    <phoneticPr fontId="2"/>
  </si>
  <si>
    <t>製造業</t>
    <rPh sb="0" eb="3">
      <t>セイゾウギョウ</t>
    </rPh>
    <phoneticPr fontId="2"/>
  </si>
  <si>
    <t>商業</t>
    <rPh sb="0" eb="2">
      <t>ショウギョウ</t>
    </rPh>
    <phoneticPr fontId="2"/>
  </si>
  <si>
    <t>運輸業</t>
    <rPh sb="0" eb="3">
      <t>ウンユギョウ</t>
    </rPh>
    <phoneticPr fontId="2"/>
  </si>
  <si>
    <t>法人</t>
    <rPh sb="0" eb="2">
      <t>ホウジン</t>
    </rPh>
    <phoneticPr fontId="2"/>
  </si>
  <si>
    <t>個人</t>
    <rPh sb="0" eb="2">
      <t>コジン</t>
    </rPh>
    <phoneticPr fontId="2"/>
  </si>
  <si>
    <t>農業（農業的サービスを除く）</t>
    <phoneticPr fontId="2"/>
  </si>
  <si>
    <t>農業的サービス業</t>
    <phoneticPr fontId="2"/>
  </si>
  <si>
    <t>林業・狩猟業</t>
    <phoneticPr fontId="2"/>
  </si>
  <si>
    <t>漁業</t>
    <rPh sb="0" eb="2">
      <t>ギョギョウ</t>
    </rPh>
    <phoneticPr fontId="2"/>
  </si>
  <si>
    <t>水産養殖業</t>
    <phoneticPr fontId="2"/>
  </si>
  <si>
    <t>金属鉱業</t>
    <phoneticPr fontId="2"/>
  </si>
  <si>
    <t>石炭・亜炭鉱業</t>
    <phoneticPr fontId="2"/>
  </si>
  <si>
    <t>原油・天然ガス鉱業</t>
    <phoneticPr fontId="2"/>
  </si>
  <si>
    <t>非金属鉱業</t>
    <phoneticPr fontId="2"/>
  </si>
  <si>
    <t>電気業</t>
    <phoneticPr fontId="2"/>
  </si>
  <si>
    <t>ガス業</t>
    <phoneticPr fontId="2"/>
  </si>
  <si>
    <t>宿泊業</t>
    <phoneticPr fontId="2"/>
  </si>
  <si>
    <t>飲食店</t>
    <phoneticPr fontId="2"/>
  </si>
  <si>
    <t>対個人サービス業</t>
    <phoneticPr fontId="2"/>
  </si>
  <si>
    <t>対事務所サービス業</t>
    <phoneticPr fontId="2"/>
  </si>
  <si>
    <t>放送業</t>
    <phoneticPr fontId="2"/>
  </si>
  <si>
    <t>自動車整備・駐車場業及びその他の修理業</t>
    <phoneticPr fontId="2"/>
  </si>
  <si>
    <t>娯楽業</t>
    <phoneticPr fontId="2"/>
  </si>
  <si>
    <t>その他のサービス業</t>
    <phoneticPr fontId="2"/>
  </si>
  <si>
    <t>その他の産業</t>
    <phoneticPr fontId="2"/>
  </si>
  <si>
    <t>S（鉄骨造）</t>
    <phoneticPr fontId="2"/>
  </si>
  <si>
    <t>権利移転の方法</t>
    <rPh sb="0" eb="4">
      <t>ケンリイテン</t>
    </rPh>
    <rPh sb="5" eb="7">
      <t>ホウホウ</t>
    </rPh>
    <phoneticPr fontId="2"/>
  </si>
  <si>
    <t>権利移転(方法)</t>
    <rPh sb="0" eb="4">
      <t>ケンリイテン</t>
    </rPh>
    <rPh sb="5" eb="7">
      <t>ホウホウ</t>
    </rPh>
    <phoneticPr fontId="2"/>
  </si>
  <si>
    <t>売買</t>
    <rPh sb="0" eb="2">
      <t>バイバイ</t>
    </rPh>
    <phoneticPr fontId="2"/>
  </si>
  <si>
    <t>入札</t>
    <rPh sb="0" eb="2">
      <t>ニュウサツ</t>
    </rPh>
    <phoneticPr fontId="2"/>
  </si>
  <si>
    <t>保留地処分（区画整理）</t>
    <rPh sb="0" eb="2">
      <t>ホリュウ</t>
    </rPh>
    <rPh sb="2" eb="3">
      <t>チ</t>
    </rPh>
    <rPh sb="3" eb="5">
      <t>ショブン</t>
    </rPh>
    <rPh sb="6" eb="8">
      <t>クカク</t>
    </rPh>
    <rPh sb="8" eb="10">
      <t>セイリ</t>
    </rPh>
    <phoneticPr fontId="2"/>
  </si>
  <si>
    <t>交換</t>
    <rPh sb="0" eb="2">
      <t>コウカン</t>
    </rPh>
    <phoneticPr fontId="2"/>
  </si>
  <si>
    <t>代物弁済</t>
    <rPh sb="0" eb="4">
      <t>ダイブツベンサイ</t>
    </rPh>
    <phoneticPr fontId="2"/>
  </si>
  <si>
    <t>底地権</t>
    <rPh sb="0" eb="2">
      <t>ソコチ</t>
    </rPh>
    <rPh sb="2" eb="3">
      <t>ケン</t>
    </rPh>
    <phoneticPr fontId="2"/>
  </si>
  <si>
    <t>借地権（地上権）</t>
    <rPh sb="0" eb="3">
      <t>シャクチケン</t>
    </rPh>
    <rPh sb="4" eb="7">
      <t>チジョウケン</t>
    </rPh>
    <phoneticPr fontId="2"/>
  </si>
  <si>
    <t>借地権（賃借権）</t>
    <rPh sb="0" eb="3">
      <t>シャクチケン</t>
    </rPh>
    <rPh sb="4" eb="7">
      <t>チンシャクケン</t>
    </rPh>
    <phoneticPr fontId="2"/>
  </si>
  <si>
    <t>定期借地権（一般）</t>
    <rPh sb="0" eb="2">
      <t>テイキ</t>
    </rPh>
    <rPh sb="2" eb="5">
      <t>シャクチケン</t>
    </rPh>
    <rPh sb="6" eb="8">
      <t>イッパン</t>
    </rPh>
    <phoneticPr fontId="2"/>
  </si>
  <si>
    <t>定期借地権（事業用）</t>
    <rPh sb="0" eb="2">
      <t>テイキ</t>
    </rPh>
    <rPh sb="2" eb="5">
      <t>シャクチケン</t>
    </rPh>
    <rPh sb="6" eb="9">
      <t>ジギョウヨウ</t>
    </rPh>
    <phoneticPr fontId="2"/>
  </si>
  <si>
    <t>定期借地権（建物譲渡特約付）</t>
    <rPh sb="0" eb="2">
      <t>テイキ</t>
    </rPh>
    <rPh sb="2" eb="5">
      <t>シャクチケン</t>
    </rPh>
    <phoneticPr fontId="2"/>
  </si>
  <si>
    <t>設定</t>
    <rPh sb="0" eb="2">
      <t>セッテイ</t>
    </rPh>
    <phoneticPr fontId="2"/>
  </si>
  <si>
    <t>地位譲渡</t>
    <rPh sb="0" eb="2">
      <t>チイ</t>
    </rPh>
    <rPh sb="2" eb="4">
      <t>ジョウト</t>
    </rPh>
    <phoneticPr fontId="2"/>
  </si>
  <si>
    <t>賃借権</t>
    <rPh sb="0" eb="3">
      <t>チンシャクケン</t>
    </rPh>
    <phoneticPr fontId="2"/>
  </si>
  <si>
    <r>
      <t>借地権割合が「40:60」なら「</t>
    </r>
    <r>
      <rPr>
        <b/>
        <sz val="9"/>
        <color rgb="FFFF0000"/>
        <rFont val="ＭＳ Ｐゴシック"/>
        <family val="3"/>
        <charset val="128"/>
      </rPr>
      <t>40</t>
    </r>
    <r>
      <rPr>
        <b/>
        <sz val="9"/>
        <rFont val="ＭＳ Ｐゴシック"/>
        <family val="3"/>
        <charset val="128"/>
      </rPr>
      <t>」と入力</t>
    </r>
    <rPh sb="20" eb="22">
      <t>ニュウリョク</t>
    </rPh>
    <phoneticPr fontId="2"/>
  </si>
  <si>
    <t>存続期間①</t>
    <rPh sb="2" eb="4">
      <t>キカン</t>
    </rPh>
    <phoneticPr fontId="2"/>
  </si>
  <si>
    <t>残存期間①</t>
    <rPh sb="0" eb="4">
      <t>ザンゾンキカン</t>
    </rPh>
    <phoneticPr fontId="2"/>
  </si>
  <si>
    <t>堅固・非堅固の別①</t>
    <rPh sb="0" eb="2">
      <t>ケンゴ</t>
    </rPh>
    <rPh sb="3" eb="4">
      <t>ヒ</t>
    </rPh>
    <rPh sb="4" eb="6">
      <t>ケンゴ</t>
    </rPh>
    <rPh sb="7" eb="8">
      <t>ベツ</t>
    </rPh>
    <phoneticPr fontId="2"/>
  </si>
  <si>
    <t>地代（年額）①</t>
    <rPh sb="0" eb="2">
      <t>チダイ</t>
    </rPh>
    <rPh sb="3" eb="5">
      <t>ネンガク</t>
    </rPh>
    <phoneticPr fontId="2"/>
  </si>
  <si>
    <t>特記事項①</t>
    <rPh sb="0" eb="4">
      <t>トッキジコウ</t>
    </rPh>
    <phoneticPr fontId="2"/>
  </si>
  <si>
    <t>借地権割合①</t>
    <rPh sb="0" eb="5">
      <t>シャクチケンワリアイ</t>
    </rPh>
    <phoneticPr fontId="2"/>
  </si>
  <si>
    <t>存続期間②</t>
    <rPh sb="2" eb="4">
      <t>キカン</t>
    </rPh>
    <phoneticPr fontId="2"/>
  </si>
  <si>
    <t>残存期間②</t>
    <rPh sb="0" eb="4">
      <t>ザンゾンキカン</t>
    </rPh>
    <phoneticPr fontId="2"/>
  </si>
  <si>
    <t>堅固・非堅固の別②</t>
    <rPh sb="0" eb="2">
      <t>ケンゴ</t>
    </rPh>
    <rPh sb="3" eb="4">
      <t>ヒ</t>
    </rPh>
    <rPh sb="4" eb="6">
      <t>ケンゴ</t>
    </rPh>
    <rPh sb="7" eb="8">
      <t>ベツ</t>
    </rPh>
    <phoneticPr fontId="2"/>
  </si>
  <si>
    <t>地代（年額）②</t>
    <rPh sb="0" eb="2">
      <t>チダイ</t>
    </rPh>
    <rPh sb="3" eb="5">
      <t>ネンガク</t>
    </rPh>
    <phoneticPr fontId="2"/>
  </si>
  <si>
    <t>特記事項②</t>
    <rPh sb="0" eb="4">
      <t>トッキジコウ</t>
    </rPh>
    <phoneticPr fontId="2"/>
  </si>
  <si>
    <t>借地権割合②</t>
    <rPh sb="0" eb="5">
      <t>シャクチケンワリアイ</t>
    </rPh>
    <phoneticPr fontId="2"/>
  </si>
  <si>
    <t>存続期間③</t>
    <rPh sb="2" eb="4">
      <t>キカン</t>
    </rPh>
    <phoneticPr fontId="2"/>
  </si>
  <si>
    <t>堅固・非堅固の別③</t>
    <rPh sb="0" eb="2">
      <t>ケンゴ</t>
    </rPh>
    <rPh sb="3" eb="4">
      <t>ヒ</t>
    </rPh>
    <rPh sb="4" eb="6">
      <t>ケンゴ</t>
    </rPh>
    <rPh sb="7" eb="8">
      <t>ベツ</t>
    </rPh>
    <phoneticPr fontId="2"/>
  </si>
  <si>
    <t>地代（年額）③</t>
    <rPh sb="0" eb="2">
      <t>チダイ</t>
    </rPh>
    <rPh sb="3" eb="5">
      <t>ネンガク</t>
    </rPh>
    <phoneticPr fontId="2"/>
  </si>
  <si>
    <t>特記事項③</t>
    <rPh sb="0" eb="4">
      <t>トッキジコウ</t>
    </rPh>
    <phoneticPr fontId="2"/>
  </si>
  <si>
    <t>借地権割合③</t>
    <rPh sb="0" eb="5">
      <t>シャクチケンワリアイ</t>
    </rPh>
    <phoneticPr fontId="2"/>
  </si>
  <si>
    <t>残存期間③</t>
    <rPh sb="0" eb="4">
      <t>ザンゾンキカン</t>
    </rPh>
    <phoneticPr fontId="2"/>
  </si>
  <si>
    <t>種別①</t>
    <rPh sb="0" eb="2">
      <t>シュベツ</t>
    </rPh>
    <phoneticPr fontId="2"/>
  </si>
  <si>
    <t>構造①</t>
    <rPh sb="0" eb="2">
      <t>コウゾウ</t>
    </rPh>
    <phoneticPr fontId="2"/>
  </si>
  <si>
    <t>建築年次①</t>
    <rPh sb="0" eb="2">
      <t>ケンチク</t>
    </rPh>
    <rPh sb="2" eb="4">
      <t>ネンジ</t>
    </rPh>
    <phoneticPr fontId="2"/>
  </si>
  <si>
    <t>専用床面積①</t>
    <rPh sb="0" eb="5">
      <t>センヨウユカメンセキ</t>
    </rPh>
    <phoneticPr fontId="2"/>
  </si>
  <si>
    <t>←①の面積　数字のみ</t>
    <rPh sb="3" eb="5">
      <t>メンセキ</t>
    </rPh>
    <rPh sb="6" eb="8">
      <t>スウジ</t>
    </rPh>
    <phoneticPr fontId="2"/>
  </si>
  <si>
    <t>【記入例】　2015/4</t>
    <rPh sb="1" eb="3">
      <t>キニュウ</t>
    </rPh>
    <rPh sb="3" eb="4">
      <t>レイ</t>
    </rPh>
    <phoneticPr fontId="2"/>
  </si>
  <si>
    <t>【記載例】　地上１０階、地下２階</t>
    <phoneticPr fontId="2"/>
  </si>
  <si>
    <t>階数①</t>
    <rPh sb="0" eb="2">
      <t>カイスウ</t>
    </rPh>
    <phoneticPr fontId="2"/>
  </si>
  <si>
    <t>建築年</t>
    <rPh sb="0" eb="2">
      <t>ケンチク</t>
    </rPh>
    <rPh sb="2" eb="3">
      <t>ドシ</t>
    </rPh>
    <phoneticPr fontId="2"/>
  </si>
  <si>
    <t>内容（階、延床）</t>
    <rPh sb="0" eb="2">
      <t>ナイヨウ</t>
    </rPh>
    <rPh sb="3" eb="4">
      <t>カイ</t>
    </rPh>
    <rPh sb="5" eb="7">
      <t>ノベユカ</t>
    </rPh>
    <phoneticPr fontId="2"/>
  </si>
  <si>
    <r>
      <t>【記載例】　地上１０階、地下２階　→　</t>
    </r>
    <r>
      <rPr>
        <b/>
        <sz val="9"/>
        <color rgb="FFFFFF00"/>
        <rFont val="ＭＳ Ｐゴシック"/>
        <family val="3"/>
        <charset val="128"/>
      </rPr>
      <t>１０Ｆ、Ｂ２Ｆ</t>
    </r>
    <phoneticPr fontId="2"/>
  </si>
  <si>
    <t>種別②</t>
    <rPh sb="0" eb="2">
      <t>シュベツ</t>
    </rPh>
    <phoneticPr fontId="2"/>
  </si>
  <si>
    <t>構造②</t>
    <rPh sb="0" eb="2">
      <t>コウゾウ</t>
    </rPh>
    <phoneticPr fontId="2"/>
  </si>
  <si>
    <t>建築年次②</t>
    <rPh sb="0" eb="2">
      <t>ケンチク</t>
    </rPh>
    <rPh sb="2" eb="4">
      <t>ネンジ</t>
    </rPh>
    <phoneticPr fontId="2"/>
  </si>
  <si>
    <t>階数②</t>
    <rPh sb="0" eb="2">
      <t>カイスウ</t>
    </rPh>
    <phoneticPr fontId="2"/>
  </si>
  <si>
    <t>専用床面積②</t>
    <rPh sb="0" eb="5">
      <t>センヨウユカメンセキ</t>
    </rPh>
    <phoneticPr fontId="2"/>
  </si>
  <si>
    <t>種別③</t>
    <rPh sb="0" eb="2">
      <t>シュベツ</t>
    </rPh>
    <phoneticPr fontId="2"/>
  </si>
  <si>
    <t>構造③</t>
    <rPh sb="0" eb="2">
      <t>コウゾウ</t>
    </rPh>
    <phoneticPr fontId="2"/>
  </si>
  <si>
    <t>建築年次③</t>
    <rPh sb="0" eb="2">
      <t>ケンチク</t>
    </rPh>
    <rPh sb="2" eb="4">
      <t>ネンジ</t>
    </rPh>
    <phoneticPr fontId="2"/>
  </si>
  <si>
    <t>階数③</t>
    <rPh sb="0" eb="2">
      <t>カイスウ</t>
    </rPh>
    <phoneticPr fontId="2"/>
  </si>
  <si>
    <t>専用床面積③</t>
    <rPh sb="0" eb="5">
      <t>センヨウユカメンセキ</t>
    </rPh>
    <phoneticPr fontId="2"/>
  </si>
  <si>
    <t>①と種別が違う場合のみ記入</t>
    <rPh sb="2" eb="4">
      <t>シュベツ</t>
    </rPh>
    <rPh sb="5" eb="6">
      <t>チガ</t>
    </rPh>
    <rPh sb="7" eb="9">
      <t>バアイ</t>
    </rPh>
    <rPh sb="11" eb="13">
      <t>キニュウ</t>
    </rPh>
    <phoneticPr fontId="2"/>
  </si>
  <si>
    <t>　※　複数等でも種別が同じなら①に合計を記入で可</t>
    <rPh sb="3" eb="6">
      <t>フクスウトウ</t>
    </rPh>
    <rPh sb="8" eb="10">
      <t>シュベツ</t>
    </rPh>
    <rPh sb="11" eb="12">
      <t>オナ</t>
    </rPh>
    <rPh sb="17" eb="19">
      <t>ゴウケイ</t>
    </rPh>
    <rPh sb="20" eb="22">
      <t>キニュウ</t>
    </rPh>
    <rPh sb="23" eb="24">
      <t>カ</t>
    </rPh>
    <phoneticPr fontId="2"/>
  </si>
  <si>
    <t>①②と種別が違う場合のみ記入</t>
    <rPh sb="3" eb="5">
      <t>シュベツ</t>
    </rPh>
    <rPh sb="6" eb="7">
      <t>チガ</t>
    </rPh>
    <rPh sb="8" eb="10">
      <t>バアイ</t>
    </rPh>
    <rPh sb="12" eb="14">
      <t>キニュウ</t>
    </rPh>
    <phoneticPr fontId="2"/>
  </si>
  <si>
    <t>工作物権利種別</t>
    <rPh sb="0" eb="3">
      <t>コウサクブツ</t>
    </rPh>
    <rPh sb="3" eb="7">
      <t>ケンリシュベツ</t>
    </rPh>
    <phoneticPr fontId="2"/>
  </si>
  <si>
    <t>権利種別①</t>
    <rPh sb="0" eb="4">
      <t>ケンリシュベツ</t>
    </rPh>
    <phoneticPr fontId="2"/>
  </si>
  <si>
    <t>内容①（残存期間）</t>
    <rPh sb="0" eb="2">
      <t>ナイヨウ</t>
    </rPh>
    <rPh sb="4" eb="8">
      <t>ザンゾンキカン</t>
    </rPh>
    <phoneticPr fontId="2"/>
  </si>
  <si>
    <t>内容①（年間賃料）</t>
    <rPh sb="0" eb="2">
      <t>ナイヨウ</t>
    </rPh>
    <rPh sb="4" eb="8">
      <t>ネンカンチンリョウ</t>
    </rPh>
    <phoneticPr fontId="2"/>
  </si>
  <si>
    <t>権利種別②</t>
    <rPh sb="0" eb="4">
      <t>ケンリシュベツ</t>
    </rPh>
    <phoneticPr fontId="2"/>
  </si>
  <si>
    <t>内容②（残存期間）</t>
    <rPh sb="0" eb="2">
      <t>ナイヨウ</t>
    </rPh>
    <rPh sb="4" eb="8">
      <t>ザンゾンキカン</t>
    </rPh>
    <phoneticPr fontId="2"/>
  </si>
  <si>
    <t>内容②（年間賃料）</t>
    <rPh sb="0" eb="2">
      <t>ナイヨウ</t>
    </rPh>
    <rPh sb="4" eb="8">
      <t>ネンカンチンリョウ</t>
    </rPh>
    <phoneticPr fontId="2"/>
  </si>
  <si>
    <t>権利種別③</t>
    <rPh sb="0" eb="4">
      <t>ケンリシュベツ</t>
    </rPh>
    <phoneticPr fontId="2"/>
  </si>
  <si>
    <t>内容③（残存期間）</t>
    <rPh sb="0" eb="2">
      <t>ナイヨウ</t>
    </rPh>
    <rPh sb="4" eb="8">
      <t>ザンゾンキカン</t>
    </rPh>
    <phoneticPr fontId="2"/>
  </si>
  <si>
    <t>内容③（年間賃料）</t>
    <rPh sb="0" eb="2">
      <t>ナイヨウ</t>
    </rPh>
    <rPh sb="4" eb="8">
      <t>ネンカンチンリョウ</t>
    </rPh>
    <phoneticPr fontId="2"/>
  </si>
  <si>
    <t>該当なし</t>
    <rPh sb="0" eb="2">
      <t>ガイトウ</t>
    </rPh>
    <phoneticPr fontId="2"/>
  </si>
  <si>
    <t>なし</t>
    <phoneticPr fontId="2"/>
  </si>
  <si>
    <t>所有者の住所①</t>
    <rPh sb="0" eb="3">
      <t>ショユウシャ</t>
    </rPh>
    <rPh sb="4" eb="6">
      <t>ジュウショ</t>
    </rPh>
    <phoneticPr fontId="2"/>
  </si>
  <si>
    <t>所有者の氏名①</t>
    <rPh sb="0" eb="3">
      <t>ショユウシャ</t>
    </rPh>
    <rPh sb="4" eb="6">
      <t>シメイ</t>
    </rPh>
    <phoneticPr fontId="2"/>
  </si>
  <si>
    <r>
      <t>個人の場合、姓と名前の間は</t>
    </r>
    <r>
      <rPr>
        <b/>
        <sz val="9"/>
        <color rgb="FFFFFF00"/>
        <rFont val="ＭＳ Ｐゴシック"/>
        <family val="3"/>
        <charset val="128"/>
      </rPr>
      <t>「全角スペース」</t>
    </r>
    <r>
      <rPr>
        <b/>
        <sz val="9"/>
        <rFont val="ＭＳ Ｐゴシック"/>
        <family val="3"/>
        <charset val="128"/>
      </rPr>
      <t>を入れること</t>
    </r>
    <rPh sb="0" eb="2">
      <t>コジン</t>
    </rPh>
    <rPh sb="3" eb="5">
      <t>バアイ</t>
    </rPh>
    <rPh sb="6" eb="7">
      <t>セイ</t>
    </rPh>
    <rPh sb="8" eb="10">
      <t>ナマエ</t>
    </rPh>
    <rPh sb="11" eb="12">
      <t>アイダ</t>
    </rPh>
    <rPh sb="14" eb="16">
      <t>ゼンカク</t>
    </rPh>
    <rPh sb="22" eb="23">
      <t>イ</t>
    </rPh>
    <phoneticPr fontId="2"/>
  </si>
  <si>
    <t>欄が小さいため県名は省略可</t>
    <rPh sb="0" eb="1">
      <t>ラン</t>
    </rPh>
    <rPh sb="2" eb="3">
      <t>チイ</t>
    </rPh>
    <rPh sb="7" eb="9">
      <t>ケンメイ</t>
    </rPh>
    <rPh sb="10" eb="12">
      <t>ショウリャク</t>
    </rPh>
    <rPh sb="12" eb="13">
      <t>カ</t>
    </rPh>
    <phoneticPr fontId="2"/>
  </si>
  <si>
    <t>所有者の住所②</t>
    <rPh sb="0" eb="3">
      <t>ショユウシャ</t>
    </rPh>
    <rPh sb="4" eb="6">
      <t>ジュウショ</t>
    </rPh>
    <phoneticPr fontId="2"/>
  </si>
  <si>
    <t>所有者の氏名②</t>
    <rPh sb="0" eb="3">
      <t>ショユウシャ</t>
    </rPh>
    <rPh sb="4" eb="6">
      <t>シメイ</t>
    </rPh>
    <phoneticPr fontId="2"/>
  </si>
  <si>
    <t>所有者の住所③</t>
    <rPh sb="0" eb="3">
      <t>ショユウシャ</t>
    </rPh>
    <rPh sb="4" eb="6">
      <t>ジュウショ</t>
    </rPh>
    <phoneticPr fontId="2"/>
  </si>
  <si>
    <t>所有者の氏名③</t>
    <rPh sb="0" eb="3">
      <t>ショユウシャ</t>
    </rPh>
    <rPh sb="4" eb="6">
      <t>シメイ</t>
    </rPh>
    <phoneticPr fontId="2"/>
  </si>
  <si>
    <t>所有権以外の権利</t>
    <rPh sb="0" eb="5">
      <t>ショユウケンイガイ</t>
    </rPh>
    <rPh sb="6" eb="8">
      <t>ケンリ</t>
    </rPh>
    <phoneticPr fontId="2"/>
  </si>
  <si>
    <t>抵当権</t>
    <rPh sb="0" eb="3">
      <t>テイトウケン</t>
    </rPh>
    <phoneticPr fontId="2"/>
  </si>
  <si>
    <t>所有権以外種別①</t>
    <rPh sb="0" eb="3">
      <t>ショユウケン</t>
    </rPh>
    <rPh sb="3" eb="5">
      <t>イガイ</t>
    </rPh>
    <rPh sb="5" eb="7">
      <t>シュベツ</t>
    </rPh>
    <phoneticPr fontId="2"/>
  </si>
  <si>
    <t>所有権以外残存①</t>
    <rPh sb="5" eb="7">
      <t>ザンゾン</t>
    </rPh>
    <phoneticPr fontId="2"/>
  </si>
  <si>
    <t>所有権以外種別②</t>
    <rPh sb="0" eb="3">
      <t>ショユウケン</t>
    </rPh>
    <rPh sb="3" eb="5">
      <t>イガイ</t>
    </rPh>
    <rPh sb="5" eb="7">
      <t>シュベツ</t>
    </rPh>
    <phoneticPr fontId="2"/>
  </si>
  <si>
    <t>所有権以外残存②</t>
    <rPh sb="5" eb="7">
      <t>ザンゾン</t>
    </rPh>
    <phoneticPr fontId="2"/>
  </si>
  <si>
    <t>所有権以外種別③</t>
    <rPh sb="0" eb="3">
      <t>ショユウケン</t>
    </rPh>
    <rPh sb="3" eb="5">
      <t>イガイ</t>
    </rPh>
    <rPh sb="5" eb="7">
      <t>シュベツ</t>
    </rPh>
    <phoneticPr fontId="2"/>
  </si>
  <si>
    <t>所有権以外残存③</t>
    <rPh sb="5" eb="7">
      <t>ザンゾン</t>
    </rPh>
    <phoneticPr fontId="2"/>
  </si>
  <si>
    <t>筆①　所有者の住所</t>
    <rPh sb="3" eb="6">
      <t>ショユウシャ</t>
    </rPh>
    <rPh sb="7" eb="9">
      <t>ジュウショ</t>
    </rPh>
    <phoneticPr fontId="2"/>
  </si>
  <si>
    <t>筆①　所有者の氏名</t>
    <rPh sb="3" eb="6">
      <t>ショユウシャ</t>
    </rPh>
    <rPh sb="7" eb="9">
      <t>シメイ</t>
    </rPh>
    <phoneticPr fontId="2"/>
  </si>
  <si>
    <r>
      <t>契約の種類が</t>
    </r>
    <r>
      <rPr>
        <b/>
        <sz val="9"/>
        <color rgb="FFFFFF00"/>
        <rFont val="ＭＳ Ｐゴシック"/>
        <family val="3"/>
        <charset val="128"/>
      </rPr>
      <t>借地権、その他</t>
    </r>
    <r>
      <rPr>
        <b/>
        <sz val="9"/>
        <rFont val="ＭＳ Ｐゴシック"/>
        <family val="3"/>
        <charset val="128"/>
      </rPr>
      <t>の場合　欄が小さいため県名は省略可</t>
    </r>
    <rPh sb="0" eb="2">
      <t>ケイヤク</t>
    </rPh>
    <rPh sb="3" eb="5">
      <t>シュルイ</t>
    </rPh>
    <rPh sb="6" eb="9">
      <t>シャクチケン</t>
    </rPh>
    <rPh sb="12" eb="13">
      <t>タ</t>
    </rPh>
    <rPh sb="14" eb="16">
      <t>バアイ</t>
    </rPh>
    <rPh sb="17" eb="18">
      <t>ラン</t>
    </rPh>
    <rPh sb="19" eb="20">
      <t>チイ</t>
    </rPh>
    <rPh sb="24" eb="26">
      <t>ケンメイ</t>
    </rPh>
    <rPh sb="27" eb="29">
      <t>ショウリャク</t>
    </rPh>
    <rPh sb="29" eb="30">
      <t>カ</t>
    </rPh>
    <phoneticPr fontId="2"/>
  </si>
  <si>
    <r>
      <t>契約の種類が</t>
    </r>
    <r>
      <rPr>
        <b/>
        <sz val="9"/>
        <color rgb="FFFFFF00"/>
        <rFont val="ＭＳ Ｐゴシック"/>
        <family val="3"/>
        <charset val="128"/>
      </rPr>
      <t>借地権、その他</t>
    </r>
    <r>
      <rPr>
        <b/>
        <sz val="9"/>
        <rFont val="ＭＳ Ｐゴシック"/>
        <family val="3"/>
        <charset val="128"/>
      </rPr>
      <t>の場合　個人の場合、姓と名前の間は</t>
    </r>
    <r>
      <rPr>
        <b/>
        <sz val="9"/>
        <color rgb="FFFFFF00"/>
        <rFont val="ＭＳ Ｐゴシック"/>
        <family val="3"/>
        <charset val="128"/>
      </rPr>
      <t>「全角スペース」</t>
    </r>
    <r>
      <rPr>
        <b/>
        <sz val="9"/>
        <rFont val="ＭＳ Ｐゴシック"/>
        <family val="3"/>
        <charset val="128"/>
      </rPr>
      <t>を入れること</t>
    </r>
    <rPh sb="17" eb="19">
      <t>コジン</t>
    </rPh>
    <rPh sb="20" eb="22">
      <t>バアイ</t>
    </rPh>
    <rPh sb="23" eb="24">
      <t>セイ</t>
    </rPh>
    <rPh sb="25" eb="27">
      <t>ナマエ</t>
    </rPh>
    <rPh sb="28" eb="29">
      <t>アイダ</t>
    </rPh>
    <rPh sb="31" eb="33">
      <t>ゼンカク</t>
    </rPh>
    <rPh sb="39" eb="40">
      <t>イ</t>
    </rPh>
    <phoneticPr fontId="2"/>
  </si>
  <si>
    <t>筆①　土地所有者住所</t>
    <rPh sb="3" eb="5">
      <t>トチ</t>
    </rPh>
    <rPh sb="5" eb="8">
      <t>ショユウシャ</t>
    </rPh>
    <rPh sb="8" eb="10">
      <t>ジュウショ</t>
    </rPh>
    <phoneticPr fontId="2"/>
  </si>
  <si>
    <t>筆①　土地所有者氏名</t>
    <rPh sb="3" eb="5">
      <t>トチ</t>
    </rPh>
    <rPh sb="5" eb="8">
      <t>ショユウシャ</t>
    </rPh>
    <rPh sb="8" eb="10">
      <t>シメイ</t>
    </rPh>
    <phoneticPr fontId="2"/>
  </si>
  <si>
    <t>筆②　土地所有者住所</t>
    <rPh sb="3" eb="5">
      <t>トチ</t>
    </rPh>
    <rPh sb="5" eb="8">
      <t>ショユウシャ</t>
    </rPh>
    <rPh sb="8" eb="10">
      <t>ジュウショ</t>
    </rPh>
    <phoneticPr fontId="2"/>
  </si>
  <si>
    <t>筆②　土地所有者氏名</t>
    <rPh sb="3" eb="5">
      <t>トチ</t>
    </rPh>
    <rPh sb="5" eb="8">
      <t>ショユウシャ</t>
    </rPh>
    <rPh sb="8" eb="10">
      <t>シメイ</t>
    </rPh>
    <phoneticPr fontId="2"/>
  </si>
  <si>
    <t>筆③　土地所有者住所</t>
    <rPh sb="3" eb="5">
      <t>トチ</t>
    </rPh>
    <rPh sb="5" eb="8">
      <t>ショユウシャ</t>
    </rPh>
    <rPh sb="8" eb="10">
      <t>ジュウショ</t>
    </rPh>
    <phoneticPr fontId="2"/>
  </si>
  <si>
    <t>筆③　土地所有者氏名</t>
    <rPh sb="3" eb="5">
      <t>トチ</t>
    </rPh>
    <rPh sb="5" eb="8">
      <t>ショユウシャ</t>
    </rPh>
    <rPh sb="8" eb="10">
      <t>シメイ</t>
    </rPh>
    <phoneticPr fontId="2"/>
  </si>
  <si>
    <t>②③は①と構造（耐用年数や建築年次）が異なる場合に入力（但し、利用価値上差異がない場合は①に含めて良い</t>
    <phoneticPr fontId="2"/>
  </si>
  <si>
    <t>必ず入力　　２筆以上のとき　→　現況地目が同じ場合、２番目以降の筆は「外〇筆」を選択すれば「省略」可</t>
    <phoneticPr fontId="2"/>
  </si>
  <si>
    <t>※　計画が未定の場合は「想定」した数値等を入力すること</t>
    <phoneticPr fontId="2"/>
  </si>
  <si>
    <t>②③は①と現況地目が異なる場合に入力（但し、土地の利用価値上の差異がない場合は①に含めて良い</t>
    <phoneticPr fontId="2"/>
  </si>
  <si>
    <r>
      <rPr>
        <b/>
        <sz val="10"/>
        <color rgb="FFFF0000"/>
        <rFont val="ＭＳ Ｐゴシック"/>
        <family val="3"/>
        <charset val="128"/>
      </rPr>
      <t>土地に関する事項　筆①</t>
    </r>
    <r>
      <rPr>
        <sz val="10"/>
        <rFont val="ＭＳ Ｐゴシック"/>
        <family val="3"/>
        <charset val="128"/>
      </rPr>
      <t>　必ず入力　　２筆以上のとき　→　</t>
    </r>
    <r>
      <rPr>
        <b/>
        <sz val="10"/>
        <color rgb="FF0000FF"/>
        <rFont val="ＭＳ Ｐゴシック"/>
        <family val="3"/>
        <charset val="128"/>
      </rPr>
      <t>現況地目が同じ</t>
    </r>
    <r>
      <rPr>
        <sz val="10"/>
        <rFont val="ＭＳ Ｐゴシック"/>
        <family val="3"/>
        <charset val="128"/>
      </rPr>
      <t>場合、２番目以降の筆は</t>
    </r>
    <r>
      <rPr>
        <b/>
        <sz val="10"/>
        <color rgb="FF0000FF"/>
        <rFont val="ＭＳ Ｐゴシック"/>
        <family val="3"/>
        <charset val="128"/>
      </rPr>
      <t>「外〇筆」を選択</t>
    </r>
    <r>
      <rPr>
        <sz val="10"/>
        <rFont val="ＭＳ Ｐゴシック"/>
        <family val="3"/>
        <charset val="128"/>
      </rPr>
      <t>すれば「省略」可</t>
    </r>
    <rPh sb="9" eb="10">
      <t>フデ</t>
    </rPh>
    <rPh sb="12" eb="13">
      <t>カナラ</t>
    </rPh>
    <rPh sb="14" eb="16">
      <t>ニュウリョク</t>
    </rPh>
    <rPh sb="19" eb="20">
      <t>フデ</t>
    </rPh>
    <rPh sb="20" eb="22">
      <t>イジョウ</t>
    </rPh>
    <rPh sb="39" eb="43">
      <t>バンメイコウ</t>
    </rPh>
    <rPh sb="44" eb="45">
      <t>フデ</t>
    </rPh>
    <rPh sb="47" eb="48">
      <t>ホカ</t>
    </rPh>
    <rPh sb="49" eb="50">
      <t>フデ</t>
    </rPh>
    <rPh sb="52" eb="54">
      <t>センタク</t>
    </rPh>
    <rPh sb="58" eb="60">
      <t>ショウリャク</t>
    </rPh>
    <rPh sb="61" eb="62">
      <t>カ</t>
    </rPh>
    <phoneticPr fontId="2"/>
  </si>
  <si>
    <r>
      <rPr>
        <b/>
        <sz val="10"/>
        <color rgb="FF0000FF"/>
        <rFont val="ＭＳ Ｐゴシック"/>
        <family val="3"/>
        <charset val="128"/>
      </rPr>
      <t>土地に存する工作物</t>
    </r>
    <r>
      <rPr>
        <sz val="10"/>
        <rFont val="ＭＳ Ｐゴシック"/>
        <family val="3"/>
        <charset val="128"/>
      </rPr>
      <t>　土地とともに建物等の権利も移転した場合入力（複数等でも構造や用途が同じ場合は１つにまとめてよい）</t>
    </r>
    <rPh sb="0" eb="2">
      <t>トチ</t>
    </rPh>
    <rPh sb="3" eb="4">
      <t>ソン</t>
    </rPh>
    <rPh sb="6" eb="9">
      <t>コウサクブツ</t>
    </rPh>
    <rPh sb="10" eb="12">
      <t>トチ</t>
    </rPh>
    <rPh sb="16" eb="19">
      <t>タテモノトウ</t>
    </rPh>
    <rPh sb="20" eb="22">
      <t>ケンリ</t>
    </rPh>
    <rPh sb="23" eb="25">
      <t>イテン</t>
    </rPh>
    <rPh sb="27" eb="29">
      <t>バアイ</t>
    </rPh>
    <rPh sb="29" eb="31">
      <t>ニュウリョク</t>
    </rPh>
    <rPh sb="32" eb="35">
      <t>フクスウトウ</t>
    </rPh>
    <rPh sb="37" eb="39">
      <t>コウゾウ</t>
    </rPh>
    <rPh sb="40" eb="42">
      <t>ヨウト</t>
    </rPh>
    <rPh sb="43" eb="44">
      <t>オナ</t>
    </rPh>
    <rPh sb="45" eb="47">
      <t>バアイ</t>
    </rPh>
    <phoneticPr fontId="2"/>
  </si>
  <si>
    <r>
      <t>地上権又は賃借権の場合</t>
    </r>
    <r>
      <rPr>
        <sz val="10"/>
        <rFont val="ＭＳ Ｐゴシック"/>
        <family val="3"/>
        <charset val="128"/>
      </rPr>
      <t>　契約の種類が、借地権又は定期借地権の場合、期間や年間賃料等を入力</t>
    </r>
    <rPh sb="0" eb="3">
      <t>チジョウケン</t>
    </rPh>
    <rPh sb="3" eb="4">
      <t>マタ</t>
    </rPh>
    <rPh sb="5" eb="8">
      <t>チンシャクケン</t>
    </rPh>
    <rPh sb="9" eb="11">
      <t>バアイ</t>
    </rPh>
    <rPh sb="19" eb="22">
      <t>シャクチケン</t>
    </rPh>
    <rPh sb="22" eb="23">
      <t>マタ</t>
    </rPh>
    <rPh sb="24" eb="29">
      <t>テイキシャクチケン</t>
    </rPh>
    <rPh sb="30" eb="32">
      <t>バアイ</t>
    </rPh>
    <rPh sb="33" eb="35">
      <t>キカン</t>
    </rPh>
    <rPh sb="36" eb="38">
      <t>ネンカン</t>
    </rPh>
    <rPh sb="38" eb="41">
      <t>チンリョウトウ</t>
    </rPh>
    <rPh sb="42" eb="44">
      <t>ニュウリョク</t>
    </rPh>
    <phoneticPr fontId="2"/>
  </si>
  <si>
    <t>建物所有権以外</t>
    <rPh sb="0" eb="2">
      <t>タテモノ</t>
    </rPh>
    <rPh sb="2" eb="7">
      <t>ショユウケンイガイ</t>
    </rPh>
    <phoneticPr fontId="2"/>
  </si>
  <si>
    <t>土地所有権以外</t>
    <rPh sb="0" eb="2">
      <t>トチ</t>
    </rPh>
    <rPh sb="2" eb="7">
      <t>ショユウケンイガイ</t>
    </rPh>
    <phoneticPr fontId="2"/>
  </si>
  <si>
    <t>地上権</t>
    <rPh sb="0" eb="3">
      <t>チジョウケン</t>
    </rPh>
    <phoneticPr fontId="2"/>
  </si>
  <si>
    <r>
      <t>土地に</t>
    </r>
    <r>
      <rPr>
        <b/>
        <sz val="9"/>
        <color rgb="FFFFFF00"/>
        <rFont val="ＭＳ Ｐゴシック"/>
        <family val="3"/>
        <charset val="128"/>
      </rPr>
      <t>賃借権、地上権、地役権</t>
    </r>
    <r>
      <rPr>
        <b/>
        <sz val="9"/>
        <rFont val="ＭＳ Ｐゴシック"/>
        <family val="3"/>
        <charset val="128"/>
      </rPr>
      <t>が設定されている場合入力</t>
    </r>
    <rPh sb="0" eb="2">
      <t>トチ</t>
    </rPh>
    <rPh sb="3" eb="6">
      <t>チンシャクケン</t>
    </rPh>
    <rPh sb="7" eb="10">
      <t>チジョウケン</t>
    </rPh>
    <rPh sb="11" eb="14">
      <t>チエキケン</t>
    </rPh>
    <rPh sb="15" eb="17">
      <t>セッテイ</t>
    </rPh>
    <rPh sb="22" eb="24">
      <t>バアイ</t>
    </rPh>
    <rPh sb="24" eb="26">
      <t>ニュウリョク</t>
    </rPh>
    <phoneticPr fontId="2"/>
  </si>
  <si>
    <t>筆①　種別</t>
    <rPh sb="3" eb="5">
      <t>シュベツ</t>
    </rPh>
    <phoneticPr fontId="2"/>
  </si>
  <si>
    <t>筆①　残存期間</t>
    <rPh sb="3" eb="5">
      <t>ザンゾン</t>
    </rPh>
    <rPh sb="5" eb="7">
      <t>キカン</t>
    </rPh>
    <phoneticPr fontId="2"/>
  </si>
  <si>
    <r>
      <t>欄が小さいため</t>
    </r>
    <r>
      <rPr>
        <b/>
        <sz val="9"/>
        <color rgb="FFFFFF00"/>
        <rFont val="ＭＳ Ｐゴシック"/>
        <family val="3"/>
        <charset val="128"/>
      </rPr>
      <t>県名は省略可</t>
    </r>
    <rPh sb="0" eb="1">
      <t>ラン</t>
    </rPh>
    <rPh sb="2" eb="3">
      <t>チイ</t>
    </rPh>
    <rPh sb="7" eb="9">
      <t>ケンメイ</t>
    </rPh>
    <rPh sb="10" eb="12">
      <t>ショウリャク</t>
    </rPh>
    <rPh sb="12" eb="13">
      <t>カ</t>
    </rPh>
    <phoneticPr fontId="2"/>
  </si>
  <si>
    <t>借地権等の場合</t>
    <rPh sb="0" eb="3">
      <t>シャクチケン</t>
    </rPh>
    <rPh sb="3" eb="4">
      <t>トウ</t>
    </rPh>
    <rPh sb="5" eb="7">
      <t>バアイ</t>
    </rPh>
    <phoneticPr fontId="2"/>
  </si>
  <si>
    <t>工作物がない場合は「該当なし」</t>
    <rPh sb="0" eb="3">
      <t>コウサクブツ</t>
    </rPh>
    <rPh sb="6" eb="8">
      <t>バアイ</t>
    </rPh>
    <rPh sb="10" eb="12">
      <t>ガイトウ</t>
    </rPh>
    <phoneticPr fontId="2"/>
  </si>
  <si>
    <t>移転設定の権利</t>
    <rPh sb="0" eb="2">
      <t>イテン</t>
    </rPh>
    <rPh sb="2" eb="4">
      <t>セッテイ</t>
    </rPh>
    <rPh sb="5" eb="7">
      <t>ケンリ</t>
    </rPh>
    <phoneticPr fontId="2"/>
  </si>
  <si>
    <t>移転設定以外</t>
    <rPh sb="0" eb="2">
      <t>イテン</t>
    </rPh>
    <rPh sb="2" eb="4">
      <t>セッテイ</t>
    </rPh>
    <rPh sb="4" eb="6">
      <t>イガイ</t>
    </rPh>
    <phoneticPr fontId="2"/>
  </si>
  <si>
    <t>地上権又は賃借権</t>
    <rPh sb="0" eb="3">
      <t>チジョウケン</t>
    </rPh>
    <rPh sb="3" eb="4">
      <t>マタ</t>
    </rPh>
    <rPh sb="5" eb="8">
      <t>チンシャクケン</t>
    </rPh>
    <phoneticPr fontId="2"/>
  </si>
  <si>
    <t>筆①　年間賃料</t>
    <rPh sb="3" eb="7">
      <t>ネンカンチンリョウ</t>
    </rPh>
    <phoneticPr fontId="2"/>
  </si>
  <si>
    <t>筆③　種別</t>
    <rPh sb="3" eb="5">
      <t>シュベツ</t>
    </rPh>
    <phoneticPr fontId="2"/>
  </si>
  <si>
    <t>筆③　残存期間</t>
    <rPh sb="3" eb="5">
      <t>ザンゾン</t>
    </rPh>
    <rPh sb="5" eb="7">
      <t>キカン</t>
    </rPh>
    <phoneticPr fontId="2"/>
  </si>
  <si>
    <t>筆③　年間賃料</t>
    <rPh sb="3" eb="7">
      <t>ネンカンチンリョウ</t>
    </rPh>
    <phoneticPr fontId="2"/>
  </si>
  <si>
    <t>筆③　所有者の住所</t>
    <rPh sb="3" eb="6">
      <t>ショユウシャ</t>
    </rPh>
    <rPh sb="7" eb="9">
      <t>ジュウショ</t>
    </rPh>
    <phoneticPr fontId="2"/>
  </si>
  <si>
    <t>筆③　所有者の氏名</t>
    <rPh sb="3" eb="6">
      <t>ショユウシャ</t>
    </rPh>
    <rPh sb="7" eb="9">
      <t>シメイ</t>
    </rPh>
    <phoneticPr fontId="2"/>
  </si>
  <si>
    <t>筆②　種別</t>
    <rPh sb="3" eb="5">
      <t>シュベツ</t>
    </rPh>
    <phoneticPr fontId="2"/>
  </si>
  <si>
    <t>筆②　残存期間</t>
    <rPh sb="3" eb="5">
      <t>ザンゾン</t>
    </rPh>
    <rPh sb="5" eb="7">
      <t>キカン</t>
    </rPh>
    <phoneticPr fontId="2"/>
  </si>
  <si>
    <t>筆②　年間賃料</t>
    <rPh sb="3" eb="7">
      <t>ネンカンチンリョウ</t>
    </rPh>
    <phoneticPr fontId="2"/>
  </si>
  <si>
    <t>筆②　所有者の住所</t>
    <rPh sb="3" eb="6">
      <t>ショユウシャ</t>
    </rPh>
    <rPh sb="7" eb="9">
      <t>ジュウショ</t>
    </rPh>
    <phoneticPr fontId="2"/>
  </si>
  <si>
    <t>筆②　所有者の氏名</t>
    <rPh sb="3" eb="6">
      <t>ショユウシャ</t>
    </rPh>
    <rPh sb="7" eb="9">
      <t>シメイ</t>
    </rPh>
    <phoneticPr fontId="2"/>
  </si>
  <si>
    <t>【記載例】　〇〇市〇〇区、　　〇〇県〇〇市</t>
    <rPh sb="1" eb="4">
      <t>キサイレイ</t>
    </rPh>
    <rPh sb="8" eb="9">
      <t>シ</t>
    </rPh>
    <rPh sb="11" eb="12">
      <t>ク</t>
    </rPh>
    <rPh sb="17" eb="18">
      <t>ケン</t>
    </rPh>
    <rPh sb="20" eb="21">
      <t>シ</t>
    </rPh>
    <phoneticPr fontId="2"/>
  </si>
  <si>
    <t>←リスト選択　直接入力可</t>
    <rPh sb="4" eb="6">
      <t>センタク</t>
    </rPh>
    <rPh sb="7" eb="11">
      <t>チョクセツニュウリョク</t>
    </rPh>
    <rPh sb="11" eb="12">
      <t>カ</t>
    </rPh>
    <phoneticPr fontId="2"/>
  </si>
  <si>
    <t>所在地市区町村名</t>
    <rPh sb="0" eb="2">
      <t>ショザイ</t>
    </rPh>
    <rPh sb="2" eb="3">
      <t>チ</t>
    </rPh>
    <rPh sb="3" eb="5">
      <t>シク</t>
    </rPh>
    <rPh sb="5" eb="7">
      <t>チョウソン</t>
    </rPh>
    <rPh sb="7" eb="8">
      <t>メイ</t>
    </rPh>
    <phoneticPr fontId="2"/>
  </si>
  <si>
    <t>←リスト選択　未実施空欄</t>
    <rPh sb="4" eb="6">
      <t>センタク</t>
    </rPh>
    <rPh sb="7" eb="12">
      <t>ミジッシクウラン</t>
    </rPh>
    <phoneticPr fontId="2"/>
  </si>
  <si>
    <t>←直接入力　①が県の場合</t>
    <rPh sb="1" eb="5">
      <t>チョクセツニュウリョク</t>
    </rPh>
    <rPh sb="8" eb="9">
      <t>ケン</t>
    </rPh>
    <rPh sb="10" eb="12">
      <t>バアイ</t>
    </rPh>
    <phoneticPr fontId="2"/>
  </si>
  <si>
    <t>1Ｆ</t>
    <phoneticPr fontId="2"/>
  </si>
  <si>
    <t>2Ｆ</t>
  </si>
  <si>
    <t>3Ｆ</t>
  </si>
  <si>
    <t>4Ｆ</t>
  </si>
  <si>
    <t>5Ｆ</t>
  </si>
  <si>
    <t>6Ｆ</t>
  </si>
  <si>
    <t>7Ｆ</t>
  </si>
  <si>
    <t>8Ｆ</t>
  </si>
  <si>
    <t>9Ｆ</t>
  </si>
  <si>
    <t>10Ｆ</t>
  </si>
  <si>
    <t>1Ｆ、B1F</t>
    <phoneticPr fontId="2"/>
  </si>
  <si>
    <t>2Ｆ、B1F</t>
    <phoneticPr fontId="2"/>
  </si>
  <si>
    <t>3Ｆ、B1F</t>
    <phoneticPr fontId="2"/>
  </si>
  <si>
    <t>4Ｆ、B1F</t>
    <phoneticPr fontId="2"/>
  </si>
  <si>
    <t>5Ｆ、B1F</t>
    <phoneticPr fontId="2"/>
  </si>
  <si>
    <t>10Ｆ、B2F</t>
    <phoneticPr fontId="2"/>
  </si>
  <si>
    <t>11F、B2F</t>
    <phoneticPr fontId="2"/>
  </si>
  <si>
    <t>12F、B2F</t>
    <phoneticPr fontId="2"/>
  </si>
  <si>
    <t>13F、B2F</t>
    <phoneticPr fontId="2"/>
  </si>
  <si>
    <t>14F、B2F</t>
    <phoneticPr fontId="2"/>
  </si>
  <si>
    <t>15F、B2F</t>
    <phoneticPr fontId="2"/>
  </si>
  <si>
    <t>16F、B2F</t>
    <phoneticPr fontId="2"/>
  </si>
  <si>
    <t>17F、B2F</t>
    <phoneticPr fontId="2"/>
  </si>
  <si>
    <t>18F、B2F</t>
    <phoneticPr fontId="2"/>
  </si>
  <si>
    <t>19F、B2F</t>
    <phoneticPr fontId="2"/>
  </si>
  <si>
    <t>20F、B2F</t>
    <phoneticPr fontId="2"/>
  </si>
  <si>
    <t>21F、B3F</t>
    <phoneticPr fontId="2"/>
  </si>
  <si>
    <t>22F、B3F</t>
    <phoneticPr fontId="2"/>
  </si>
  <si>
    <t>23F、B3F</t>
    <phoneticPr fontId="2"/>
  </si>
  <si>
    <t>24F、B3F</t>
    <phoneticPr fontId="2"/>
  </si>
  <si>
    <t>25F、B3F</t>
    <phoneticPr fontId="2"/>
  </si>
  <si>
    <t>26F、B3F</t>
    <phoneticPr fontId="2"/>
  </si>
  <si>
    <t>27F、B3F</t>
    <phoneticPr fontId="2"/>
  </si>
  <si>
    <t>28F、B3F</t>
    <phoneticPr fontId="2"/>
  </si>
  <si>
    <t>29F、B3F</t>
    <phoneticPr fontId="2"/>
  </si>
  <si>
    <t>30F、B3F</t>
    <phoneticPr fontId="2"/>
  </si>
  <si>
    <t>6Ｆ、B1F</t>
    <phoneticPr fontId="2"/>
  </si>
  <si>
    <t>7Ｆ、B1F</t>
    <phoneticPr fontId="2"/>
  </si>
  <si>
    <t>8Ｆ、B1F</t>
    <phoneticPr fontId="2"/>
  </si>
  <si>
    <t>9Ｆ、B1F</t>
    <phoneticPr fontId="2"/>
  </si>
  <si>
    <t>宅地</t>
    <rPh sb="0" eb="2">
      <t>タクチ</t>
    </rPh>
    <phoneticPr fontId="2"/>
  </si>
  <si>
    <t>譲受人②</t>
    <phoneticPr fontId="2"/>
  </si>
  <si>
    <t>譲受人①</t>
    <phoneticPr fontId="2"/>
  </si>
  <si>
    <r>
      <t>　①の「譲受人が複数の場合」で</t>
    </r>
    <r>
      <rPr>
        <b/>
        <sz val="9"/>
        <color rgb="FFFF0000"/>
        <rFont val="ＭＳ Ｐゴシック"/>
        <family val="3"/>
        <charset val="128"/>
      </rPr>
      <t>外１名</t>
    </r>
    <r>
      <rPr>
        <b/>
        <sz val="9"/>
        <rFont val="ＭＳ Ｐゴシック"/>
        <family val="3"/>
        <charset val="128"/>
      </rPr>
      <t>を選択</t>
    </r>
    <rPh sb="15" eb="16">
      <t>ホカ</t>
    </rPh>
    <rPh sb="17" eb="18">
      <t>メイ</t>
    </rPh>
    <rPh sb="19" eb="21">
      <t>センタク</t>
    </rPh>
    <phoneticPr fontId="2"/>
  </si>
  <si>
    <r>
      <rPr>
        <b/>
        <sz val="9"/>
        <color rgb="FFFF0000"/>
        <rFont val="ＭＳ Ｐゴシック"/>
        <family val="3"/>
        <charset val="128"/>
      </rPr>
      <t>★３人以上</t>
    </r>
    <r>
      <rPr>
        <b/>
        <sz val="9"/>
        <rFont val="ＭＳ Ｐゴシック"/>
        <family val="3"/>
        <charset val="128"/>
      </rPr>
      <t>の場合は、</t>
    </r>
    <r>
      <rPr>
        <b/>
        <sz val="9"/>
        <color rgb="FFFFFF00"/>
        <rFont val="ＭＳ Ｐゴシック"/>
        <family val="3"/>
        <charset val="128"/>
      </rPr>
      <t>外〇名を選択し、別紙を作成</t>
    </r>
    <rPh sb="2" eb="3">
      <t>ニン</t>
    </rPh>
    <rPh sb="3" eb="5">
      <t>イジョウ</t>
    </rPh>
    <rPh sb="6" eb="8">
      <t>バアイ</t>
    </rPh>
    <rPh sb="10" eb="11">
      <t>ホカ</t>
    </rPh>
    <rPh sb="12" eb="13">
      <t>メイ</t>
    </rPh>
    <rPh sb="14" eb="16">
      <t>センタク</t>
    </rPh>
    <rPh sb="18" eb="20">
      <t>ベッシ</t>
    </rPh>
    <rPh sb="21" eb="23">
      <t>サクセイ</t>
    </rPh>
    <phoneticPr fontId="2"/>
  </si>
  <si>
    <t>地役権</t>
    <rPh sb="0" eb="1">
      <t>チ</t>
    </rPh>
    <rPh sb="1" eb="2">
      <t>エキ</t>
    </rPh>
    <rPh sb="2" eb="3">
      <t>ケン</t>
    </rPh>
    <phoneticPr fontId="2"/>
  </si>
  <si>
    <t>山林</t>
    <rPh sb="0" eb="2">
      <t>サンリン</t>
    </rPh>
    <phoneticPr fontId="2"/>
  </si>
  <si>
    <t>高度地区</t>
    <rPh sb="0" eb="4">
      <t>コウドチク</t>
    </rPh>
    <phoneticPr fontId="42"/>
  </si>
  <si>
    <t>第2種高度地区</t>
  </si>
  <si>
    <t>第3種高度地区</t>
  </si>
  <si>
    <t>第4種高度地区</t>
  </si>
  <si>
    <t>第5種高度地区</t>
  </si>
  <si>
    <t>第6種高度地区</t>
  </si>
  <si>
    <t>高さ制限、日影制限</t>
    <rPh sb="0" eb="1">
      <t>タカ</t>
    </rPh>
    <rPh sb="2" eb="4">
      <t>セイゲン</t>
    </rPh>
    <rPh sb="5" eb="9">
      <t>ヒカゲセイゲン</t>
    </rPh>
    <phoneticPr fontId="2"/>
  </si>
  <si>
    <t>風致地区</t>
    <rPh sb="0" eb="4">
      <t>フウチチク</t>
    </rPh>
    <phoneticPr fontId="2"/>
  </si>
  <si>
    <t>緑化地域</t>
    <rPh sb="0" eb="4">
      <t>リョクカチイキ</t>
    </rPh>
    <phoneticPr fontId="2"/>
  </si>
  <si>
    <t>防火地域</t>
    <rPh sb="0" eb="4">
      <t>ボウカチイキ</t>
    </rPh>
    <phoneticPr fontId="2"/>
  </si>
  <si>
    <t>駐車場整備等</t>
    <rPh sb="0" eb="3">
      <t>チュウシャジョウ</t>
    </rPh>
    <rPh sb="3" eb="5">
      <t>セイビ</t>
    </rPh>
    <rPh sb="5" eb="6">
      <t>トウ</t>
    </rPh>
    <phoneticPr fontId="2"/>
  </si>
  <si>
    <t>その他規制等</t>
    <rPh sb="2" eb="3">
      <t>タ</t>
    </rPh>
    <rPh sb="3" eb="5">
      <t>キセイ</t>
    </rPh>
    <rPh sb="5" eb="6">
      <t>トウ</t>
    </rPh>
    <phoneticPr fontId="2"/>
  </si>
  <si>
    <t>中央地区駐車場整備地区</t>
    <phoneticPr fontId="2"/>
  </si>
  <si>
    <t>宅地造成工事規制区域</t>
    <phoneticPr fontId="2"/>
  </si>
  <si>
    <t>緑化なし</t>
    <rPh sb="0" eb="2">
      <t>リョクカ</t>
    </rPh>
    <phoneticPr fontId="2"/>
  </si>
  <si>
    <t>準防火地域</t>
    <rPh sb="0" eb="5">
      <t>ジュンボウカチイキ</t>
    </rPh>
    <phoneticPr fontId="2"/>
  </si>
  <si>
    <t>新横浜北部地区駐車場整備地区</t>
    <phoneticPr fontId="2"/>
  </si>
  <si>
    <t>地区計画あり</t>
    <rPh sb="0" eb="4">
      <t>チクケイカク</t>
    </rPh>
    <phoneticPr fontId="2"/>
  </si>
  <si>
    <t>防火なし</t>
    <rPh sb="0" eb="2">
      <t>ボウカ</t>
    </rPh>
    <phoneticPr fontId="2"/>
  </si>
  <si>
    <t>港北ニュータウン第一駐車場整備地区</t>
    <phoneticPr fontId="2"/>
  </si>
  <si>
    <t>工業集積地域（5000㎡以上）</t>
    <phoneticPr fontId="2"/>
  </si>
  <si>
    <t>港北ニュータウン第二駐車場整備地区</t>
    <phoneticPr fontId="2"/>
  </si>
  <si>
    <t>区画整理地区</t>
    <rPh sb="0" eb="6">
      <t>クカクセイリチク</t>
    </rPh>
    <phoneticPr fontId="2"/>
  </si>
  <si>
    <t>戸塚駅周辺駐車場整備地区</t>
    <phoneticPr fontId="2"/>
  </si>
  <si>
    <t>不燃化推進地域</t>
    <phoneticPr fontId="2"/>
  </si>
  <si>
    <t>高さ制限20ｍ</t>
    <phoneticPr fontId="2"/>
  </si>
  <si>
    <t>上大岡駅周辺駐車場整備地区</t>
    <phoneticPr fontId="2"/>
  </si>
  <si>
    <t>商業地域又は近隣商業地域</t>
    <phoneticPr fontId="2"/>
  </si>
  <si>
    <t>高さ制限8ｍ、外壁後退3ｍ</t>
    <rPh sb="7" eb="11">
      <t>ガイヘキコウタイ</t>
    </rPh>
    <phoneticPr fontId="2"/>
  </si>
  <si>
    <t>周辺地区又は自動車ふくそう地区</t>
    <phoneticPr fontId="2"/>
  </si>
  <si>
    <t>高さ制限10ｍ、外壁後退2ｍ</t>
    <rPh sb="8" eb="12">
      <t>ガイヘキコウタイ</t>
    </rPh>
    <phoneticPr fontId="2"/>
  </si>
  <si>
    <t>駐車場整備なし</t>
    <phoneticPr fontId="2"/>
  </si>
  <si>
    <t>高さ制限15ｍ、外壁後退2ｍ</t>
    <rPh sb="8" eb="12">
      <t>ガイヘキコウタイ</t>
    </rPh>
    <phoneticPr fontId="2"/>
  </si>
  <si>
    <t>市区町村名</t>
    <rPh sb="0" eb="5">
      <t>シクチョウソンメイ</t>
    </rPh>
    <phoneticPr fontId="4"/>
  </si>
  <si>
    <t>横浜市鶴見区</t>
    <rPh sb="0" eb="6">
      <t>ヨコハマシツルミク</t>
    </rPh>
    <phoneticPr fontId="4"/>
  </si>
  <si>
    <t>横浜市神奈川区</t>
    <rPh sb="3" eb="7">
      <t>カナガワク</t>
    </rPh>
    <phoneticPr fontId="4"/>
  </si>
  <si>
    <t>横浜市西区</t>
    <rPh sb="3" eb="5">
      <t>ニシク</t>
    </rPh>
    <phoneticPr fontId="4"/>
  </si>
  <si>
    <t>横浜市中区</t>
    <rPh sb="3" eb="5">
      <t>ナカク</t>
    </rPh>
    <phoneticPr fontId="4"/>
  </si>
  <si>
    <t>横浜市南区</t>
    <rPh sb="3" eb="5">
      <t>ミナミク</t>
    </rPh>
    <phoneticPr fontId="4"/>
  </si>
  <si>
    <t>横浜市港南区</t>
    <rPh sb="3" eb="6">
      <t>コウナンク</t>
    </rPh>
    <phoneticPr fontId="4"/>
  </si>
  <si>
    <t>横浜市保土ケ谷区</t>
    <rPh sb="3" eb="8">
      <t>ホドガヤク</t>
    </rPh>
    <phoneticPr fontId="4"/>
  </si>
  <si>
    <t>横浜市旭区</t>
    <rPh sb="3" eb="5">
      <t>アサヒク</t>
    </rPh>
    <phoneticPr fontId="4"/>
  </si>
  <si>
    <t>横浜市磯子区</t>
    <rPh sb="3" eb="6">
      <t>イソゴク</t>
    </rPh>
    <phoneticPr fontId="4"/>
  </si>
  <si>
    <t>横浜市金沢区</t>
    <rPh sb="3" eb="6">
      <t>カナザワク</t>
    </rPh>
    <phoneticPr fontId="4"/>
  </si>
  <si>
    <t>横浜市港北区</t>
    <rPh sb="3" eb="6">
      <t>コウホクク</t>
    </rPh>
    <phoneticPr fontId="4"/>
  </si>
  <si>
    <t>横浜市緑区</t>
    <rPh sb="3" eb="5">
      <t>ミドリク</t>
    </rPh>
    <phoneticPr fontId="4"/>
  </si>
  <si>
    <t>横浜市青葉区</t>
    <rPh sb="3" eb="6">
      <t>アオバク</t>
    </rPh>
    <phoneticPr fontId="4"/>
  </si>
  <si>
    <t>横浜市都筑区</t>
    <rPh sb="3" eb="6">
      <t>ツヅキク</t>
    </rPh>
    <phoneticPr fontId="4"/>
  </si>
  <si>
    <t>横浜市戸塚区</t>
    <rPh sb="3" eb="6">
      <t>トツカク</t>
    </rPh>
    <phoneticPr fontId="4"/>
  </si>
  <si>
    <t>横浜市栄区</t>
    <rPh sb="3" eb="5">
      <t>サカエク</t>
    </rPh>
    <phoneticPr fontId="4"/>
  </si>
  <si>
    <t>横浜市泉区</t>
    <rPh sb="3" eb="5">
      <t>イズミク</t>
    </rPh>
    <phoneticPr fontId="4"/>
  </si>
  <si>
    <t>横浜市瀬谷区</t>
  </si>
  <si>
    <t>東京都千代田区</t>
    <rPh sb="0" eb="3">
      <t>トウキョウト</t>
    </rPh>
    <rPh sb="3" eb="7">
      <t>チヨダク</t>
    </rPh>
    <phoneticPr fontId="18"/>
  </si>
  <si>
    <t>東京都中央区</t>
    <rPh sb="3" eb="6">
      <t>チュウオウク</t>
    </rPh>
    <phoneticPr fontId="18"/>
  </si>
  <si>
    <t>東京都港区</t>
    <rPh sb="3" eb="5">
      <t>ミナトク</t>
    </rPh>
    <phoneticPr fontId="18"/>
  </si>
  <si>
    <t>東京都新宿区</t>
    <rPh sb="3" eb="6">
      <t>シンジュクク</t>
    </rPh>
    <phoneticPr fontId="18"/>
  </si>
  <si>
    <t>東京都文京区</t>
    <rPh sb="0" eb="6">
      <t>トウキョウトブンキョウク</t>
    </rPh>
    <phoneticPr fontId="18"/>
  </si>
  <si>
    <t>東京都台東区</t>
    <rPh sb="0" eb="6">
      <t>トウキョウトタイトウク</t>
    </rPh>
    <phoneticPr fontId="18"/>
  </si>
  <si>
    <t>東京都墨田区</t>
    <rPh sb="0" eb="6">
      <t>トウキョウトスミダク</t>
    </rPh>
    <phoneticPr fontId="18"/>
  </si>
  <si>
    <t>東京都江東区</t>
    <rPh sb="0" eb="3">
      <t>トウキョウト</t>
    </rPh>
    <rPh sb="3" eb="5">
      <t>コウトウ</t>
    </rPh>
    <rPh sb="5" eb="6">
      <t>ク</t>
    </rPh>
    <phoneticPr fontId="18"/>
  </si>
  <si>
    <t>東京都品川区</t>
    <rPh sb="0" eb="6">
      <t>トウキョウトシナガワク</t>
    </rPh>
    <phoneticPr fontId="18"/>
  </si>
  <si>
    <t>東京都目黒区</t>
    <rPh sb="0" eb="3">
      <t>トウキョウト</t>
    </rPh>
    <rPh sb="3" eb="6">
      <t>メグロク</t>
    </rPh>
    <phoneticPr fontId="18"/>
  </si>
  <si>
    <t>東京都大田区</t>
    <rPh sb="0" eb="3">
      <t>トウキョウト</t>
    </rPh>
    <rPh sb="3" eb="6">
      <t>オオタク</t>
    </rPh>
    <phoneticPr fontId="18"/>
  </si>
  <si>
    <t>東京都世田谷区</t>
    <rPh sb="0" eb="3">
      <t>トウキョウト</t>
    </rPh>
    <rPh sb="3" eb="7">
      <t>セタガヤク</t>
    </rPh>
    <phoneticPr fontId="18"/>
  </si>
  <si>
    <t>東京都渋谷区</t>
    <rPh sb="0" eb="3">
      <t>トウキョウト</t>
    </rPh>
    <rPh sb="3" eb="6">
      <t>シブヤク</t>
    </rPh>
    <phoneticPr fontId="18"/>
  </si>
  <si>
    <t>東京都中野区</t>
    <rPh sb="0" eb="3">
      <t>トウキョウト</t>
    </rPh>
    <rPh sb="3" eb="6">
      <t>ナカノク</t>
    </rPh>
    <phoneticPr fontId="18"/>
  </si>
  <si>
    <t>東京都杉並区</t>
    <rPh sb="0" eb="3">
      <t>トウキョウト</t>
    </rPh>
    <rPh sb="3" eb="6">
      <t>スギナミク</t>
    </rPh>
    <phoneticPr fontId="18"/>
  </si>
  <si>
    <t>東京都豊島区</t>
    <rPh sb="0" eb="3">
      <t>トウキョウト</t>
    </rPh>
    <rPh sb="3" eb="6">
      <t>トシマク</t>
    </rPh>
    <phoneticPr fontId="18"/>
  </si>
  <si>
    <t>東京都北区</t>
    <rPh sb="0" eb="5">
      <t>トウキョウトキタク</t>
    </rPh>
    <phoneticPr fontId="18"/>
  </si>
  <si>
    <t>東京都荒川区</t>
    <rPh sb="0" eb="3">
      <t>トウキョウト</t>
    </rPh>
    <rPh sb="3" eb="6">
      <t>アラカワク</t>
    </rPh>
    <phoneticPr fontId="18"/>
  </si>
  <si>
    <t>東京都板橋区</t>
    <rPh sb="0" eb="3">
      <t>トウキョウト</t>
    </rPh>
    <rPh sb="3" eb="6">
      <t>イタバシク</t>
    </rPh>
    <phoneticPr fontId="18"/>
  </si>
  <si>
    <t>東京都練馬区</t>
    <rPh sb="0" eb="3">
      <t>トウキョウト</t>
    </rPh>
    <rPh sb="3" eb="6">
      <t>ネリマク</t>
    </rPh>
    <phoneticPr fontId="18"/>
  </si>
  <si>
    <t>東京都足立区</t>
    <rPh sb="0" eb="3">
      <t>トウキョウト</t>
    </rPh>
    <rPh sb="3" eb="6">
      <t>アダチク</t>
    </rPh>
    <phoneticPr fontId="18"/>
  </si>
  <si>
    <t>東京都葛飾区</t>
    <rPh sb="0" eb="3">
      <t>トウキョウト</t>
    </rPh>
    <rPh sb="3" eb="6">
      <t>カツシカク</t>
    </rPh>
    <phoneticPr fontId="18"/>
  </si>
  <si>
    <t>江戸川区</t>
    <rPh sb="0" eb="4">
      <t>エドガワク</t>
    </rPh>
    <phoneticPr fontId="18"/>
  </si>
  <si>
    <t>安善町１丁目</t>
  </si>
  <si>
    <t>旭ケ丘</t>
  </si>
  <si>
    <t>みなとみらい一丁目</t>
  </si>
  <si>
    <t>かもめ町</t>
  </si>
  <si>
    <t>井土ケ谷下町</t>
  </si>
  <si>
    <t>下永谷一丁目</t>
  </si>
  <si>
    <t>岡沢町</t>
  </si>
  <si>
    <t>さちが丘</t>
  </si>
  <si>
    <t>磯子一丁目</t>
  </si>
  <si>
    <t>みず木町</t>
  </si>
  <si>
    <t>下田町１丁目</t>
  </si>
  <si>
    <t>いぶき野</t>
  </si>
  <si>
    <t>あかね台一丁目</t>
  </si>
  <si>
    <t>あゆみが丘</t>
  </si>
  <si>
    <t>影取町</t>
  </si>
  <si>
    <t>笠間一丁目</t>
  </si>
  <si>
    <t>岡津町</t>
  </si>
  <si>
    <t>阿久和西一丁目</t>
  </si>
  <si>
    <t>一ッ橋一丁目</t>
  </si>
  <si>
    <t>京橋一丁目</t>
  </si>
  <si>
    <t>愛宕一丁目</t>
  </si>
  <si>
    <t>愛住町</t>
  </si>
  <si>
    <t>音羽一丁目</t>
  </si>
  <si>
    <t>下谷一丁目</t>
  </si>
  <si>
    <t>押上一丁目</t>
  </si>
  <si>
    <t>永代一丁目</t>
  </si>
  <si>
    <t>荏原一丁目</t>
  </si>
  <si>
    <t>下目黒一丁目</t>
  </si>
  <si>
    <t>羽田一丁目</t>
  </si>
  <si>
    <t>宇奈根一丁目</t>
  </si>
  <si>
    <t>宇田川町</t>
  </si>
  <si>
    <t>丸山一丁目</t>
  </si>
  <si>
    <t>阿佐谷南一丁目</t>
  </si>
  <si>
    <t>駒込一丁目</t>
  </si>
  <si>
    <t>栄町</t>
  </si>
  <si>
    <t>荒川一丁目</t>
  </si>
  <si>
    <t>稲荷台</t>
  </si>
  <si>
    <t>旭丘一丁目</t>
  </si>
  <si>
    <t>綾瀬一丁目</t>
  </si>
  <si>
    <t>お花茶屋一丁目</t>
  </si>
  <si>
    <t>一之江一丁目</t>
  </si>
  <si>
    <t>安善町２丁目</t>
  </si>
  <si>
    <t>羽沢町</t>
  </si>
  <si>
    <t>みなとみらい二丁目</t>
  </si>
  <si>
    <t>伊勢佐木町１丁目</t>
  </si>
  <si>
    <t>井土ケ谷上町</t>
  </si>
  <si>
    <t>下永谷二丁目</t>
  </si>
  <si>
    <t>花見台</t>
  </si>
  <si>
    <t>下川井町</t>
  </si>
  <si>
    <t>磯子二丁目</t>
  </si>
  <si>
    <t>乙舳町</t>
  </si>
  <si>
    <t>下田町２丁目</t>
  </si>
  <si>
    <t>鴨居一丁目</t>
  </si>
  <si>
    <t>あかね台二丁目</t>
  </si>
  <si>
    <t>すみれが丘</t>
  </si>
  <si>
    <t>下倉田町</t>
  </si>
  <si>
    <t>笠間二丁目</t>
  </si>
  <si>
    <t>下飯田町</t>
  </si>
  <si>
    <t>阿久和西二丁目</t>
  </si>
  <si>
    <t>一ッ橋二丁目</t>
  </si>
  <si>
    <t>京橋二丁目</t>
  </si>
  <si>
    <t>愛宕二丁目</t>
  </si>
  <si>
    <t>榎町</t>
  </si>
  <si>
    <t>音羽二丁目</t>
  </si>
  <si>
    <t>下谷二丁目</t>
  </si>
  <si>
    <t>押上二丁目</t>
  </si>
  <si>
    <t>永代二丁目</t>
  </si>
  <si>
    <t>荏原二丁目</t>
  </si>
  <si>
    <t>下目黒二丁目</t>
  </si>
  <si>
    <t>羽田二丁目</t>
  </si>
  <si>
    <t>宇奈根二丁目</t>
  </si>
  <si>
    <t>円山町</t>
  </si>
  <si>
    <t>丸山二丁目</t>
  </si>
  <si>
    <t>阿佐谷南二丁目</t>
  </si>
  <si>
    <t>駒込二丁目</t>
  </si>
  <si>
    <t>王子一丁目</t>
  </si>
  <si>
    <t>荒川二丁目</t>
  </si>
  <si>
    <t>旭丘二丁目</t>
  </si>
  <si>
    <t>綾瀬二丁目</t>
  </si>
  <si>
    <t>お花茶屋二丁目</t>
  </si>
  <si>
    <t>一之江二丁目</t>
  </si>
  <si>
    <t>栄町通一丁目</t>
  </si>
  <si>
    <t>羽沢南一丁目</t>
  </si>
  <si>
    <t>みなとみらい三丁目</t>
  </si>
  <si>
    <t>伊勢佐木町２丁目</t>
  </si>
  <si>
    <t>井土ケ谷中町</t>
  </si>
  <si>
    <t>下永谷三丁目</t>
  </si>
  <si>
    <t>霞台</t>
  </si>
  <si>
    <t>桐が作</t>
  </si>
  <si>
    <t>磯子三丁目</t>
  </si>
  <si>
    <t>海の公園</t>
  </si>
  <si>
    <t>下田町３丁目</t>
  </si>
  <si>
    <t>鴨居二丁目</t>
  </si>
  <si>
    <t>あざみ野一丁目</t>
  </si>
  <si>
    <t>荏田東一丁目</t>
  </si>
  <si>
    <t>吉田町</t>
  </si>
  <si>
    <t>笠間三丁目</t>
  </si>
  <si>
    <t>桂坂</t>
  </si>
  <si>
    <t>阿久和西三丁目</t>
  </si>
  <si>
    <t>一番町</t>
  </si>
  <si>
    <t>京橋三丁目</t>
  </si>
  <si>
    <t>海岸一丁目</t>
  </si>
  <si>
    <t>横寺町</t>
  </si>
  <si>
    <t>関口一丁目</t>
  </si>
  <si>
    <t>下谷三丁目</t>
  </si>
  <si>
    <t>押上三丁目</t>
  </si>
  <si>
    <t>越中島一丁目</t>
  </si>
  <si>
    <t>荏原三丁目</t>
  </si>
  <si>
    <t>下目黒三丁目</t>
  </si>
  <si>
    <t>羽田三丁目</t>
  </si>
  <si>
    <t>宇奈根三丁目</t>
  </si>
  <si>
    <t>猿楽町</t>
  </si>
  <si>
    <t>江原町１丁目</t>
  </si>
  <si>
    <t>阿佐谷南三丁目</t>
  </si>
  <si>
    <t>駒込三丁目</t>
  </si>
  <si>
    <t>王子二丁目</t>
  </si>
  <si>
    <t>荒川三丁目</t>
  </si>
  <si>
    <t>加賀一丁目</t>
  </si>
  <si>
    <t>旭町１丁目</t>
  </si>
  <si>
    <t>綾瀬三丁目</t>
  </si>
  <si>
    <t>お花茶屋三丁目</t>
  </si>
  <si>
    <t>一之江三丁目</t>
  </si>
  <si>
    <t>栄町通二丁目</t>
  </si>
  <si>
    <t>羽沢南二丁目</t>
  </si>
  <si>
    <t>みなとみらい四丁目</t>
  </si>
  <si>
    <t>伊勢佐木町３丁目</t>
  </si>
  <si>
    <t>浦舟町１丁目</t>
  </si>
  <si>
    <t>下永谷四丁目</t>
  </si>
  <si>
    <t>常盤台</t>
  </si>
  <si>
    <t>金が谷</t>
  </si>
  <si>
    <t>磯子四丁目</t>
  </si>
  <si>
    <t>釜利谷西一丁目</t>
  </si>
  <si>
    <t>下田町４丁目</t>
  </si>
  <si>
    <t>鴨居三丁目</t>
  </si>
  <si>
    <t>あざみ野二丁目</t>
  </si>
  <si>
    <t>荏田東二丁目</t>
  </si>
  <si>
    <t>汲沢一丁目</t>
  </si>
  <si>
    <t>笠間四丁目</t>
  </si>
  <si>
    <t>上飯田町</t>
  </si>
  <si>
    <t>阿久和西四丁目</t>
  </si>
  <si>
    <t>永田町１丁目</t>
  </si>
  <si>
    <t>銀座一丁目</t>
  </si>
  <si>
    <t>海岸二丁目</t>
  </si>
  <si>
    <t>下宮比町</t>
  </si>
  <si>
    <t>関口二丁目</t>
  </si>
  <si>
    <t>花川戸一丁目</t>
  </si>
  <si>
    <t>横川一丁目</t>
  </si>
  <si>
    <t>越中島二丁目</t>
  </si>
  <si>
    <t>荏原四丁目</t>
  </si>
  <si>
    <t>下目黒四丁目</t>
  </si>
  <si>
    <t>羽田四丁目</t>
  </si>
  <si>
    <t>羽根木一丁目</t>
  </si>
  <si>
    <t>鴬谷町</t>
  </si>
  <si>
    <t>江原町２丁目</t>
  </si>
  <si>
    <t>阿佐谷北一丁目</t>
  </si>
  <si>
    <t>駒込四丁目</t>
  </si>
  <si>
    <t>王子三丁目</t>
  </si>
  <si>
    <t>荒川四丁目</t>
  </si>
  <si>
    <t>加賀二丁目</t>
  </si>
  <si>
    <t>旭町２丁目</t>
  </si>
  <si>
    <t>綾瀬四丁目</t>
  </si>
  <si>
    <t>奥戸一丁目</t>
  </si>
  <si>
    <t>一之江四丁目</t>
  </si>
  <si>
    <t>栄町通三丁目</t>
  </si>
  <si>
    <t>羽沢南三丁目</t>
  </si>
  <si>
    <t>みなとみらい五丁目</t>
  </si>
  <si>
    <t>伊勢佐木町４丁目</t>
  </si>
  <si>
    <t>浦舟町２丁目</t>
  </si>
  <si>
    <t>下永谷五丁目</t>
  </si>
  <si>
    <t>釜台町</t>
  </si>
  <si>
    <t>金が谷一丁目</t>
  </si>
  <si>
    <t>磯子五丁目</t>
  </si>
  <si>
    <t>釜利谷西二丁目</t>
  </si>
  <si>
    <t>下田町５丁目</t>
  </si>
  <si>
    <t>鴨居四丁目</t>
  </si>
  <si>
    <t>あざみ野三丁目</t>
  </si>
  <si>
    <t>荏田東三丁目</t>
  </si>
  <si>
    <t>汲沢二丁目</t>
  </si>
  <si>
    <t>笠間五丁目</t>
  </si>
  <si>
    <t>新橋町</t>
  </si>
  <si>
    <t>阿久和東一丁目</t>
  </si>
  <si>
    <t>永田町２丁目</t>
  </si>
  <si>
    <t>銀座二丁目</t>
  </si>
  <si>
    <t>海岸三丁目</t>
  </si>
  <si>
    <t>下落合一丁目</t>
  </si>
  <si>
    <t>関口三丁目</t>
  </si>
  <si>
    <t>花川戸二丁目</t>
  </si>
  <si>
    <t>横川二丁目</t>
  </si>
  <si>
    <t>越中島三丁目</t>
  </si>
  <si>
    <t>荏原五丁目</t>
  </si>
  <si>
    <t>下目黒五丁目</t>
  </si>
  <si>
    <t>羽田五丁目</t>
  </si>
  <si>
    <t>羽根木二丁目</t>
  </si>
  <si>
    <t>恵比寿一丁目</t>
  </si>
  <si>
    <t>江原町３丁目</t>
  </si>
  <si>
    <t>阿佐谷北二丁目</t>
  </si>
  <si>
    <t>駒込五丁目</t>
  </si>
  <si>
    <t>王子四丁目</t>
  </si>
  <si>
    <t>荒川五丁目</t>
  </si>
  <si>
    <t>宮本町</t>
  </si>
  <si>
    <t>旭町３丁目</t>
  </si>
  <si>
    <t>綾瀬五丁目</t>
  </si>
  <si>
    <t>奥戸二丁目</t>
  </si>
  <si>
    <t>一之江五丁目</t>
  </si>
  <si>
    <t>栄町通四丁目</t>
  </si>
  <si>
    <t>羽沢南四丁目</t>
  </si>
  <si>
    <t>みなとみらい六丁目</t>
  </si>
  <si>
    <t>伊勢佐木町５丁目</t>
  </si>
  <si>
    <t>浦舟町３丁目</t>
  </si>
  <si>
    <t>下永谷六丁目</t>
  </si>
  <si>
    <t>鎌谷町</t>
  </si>
  <si>
    <t>金が谷二丁目</t>
  </si>
  <si>
    <t>磯子六丁目</t>
  </si>
  <si>
    <t>釜利谷西三丁目</t>
  </si>
  <si>
    <t>下田町６丁目</t>
  </si>
  <si>
    <t>鴨居五丁目</t>
  </si>
  <si>
    <t>あざみ野四丁目</t>
  </si>
  <si>
    <t>荏田東四丁目</t>
  </si>
  <si>
    <t>汲沢三丁目</t>
  </si>
  <si>
    <t>笠間町</t>
  </si>
  <si>
    <t>西が岡一丁目</t>
  </si>
  <si>
    <t>阿久和東二丁目</t>
  </si>
  <si>
    <t>猿楽町１丁目</t>
  </si>
  <si>
    <t>銀座三丁目</t>
  </si>
  <si>
    <t>元赤坂一丁目</t>
  </si>
  <si>
    <t>下落合二丁目</t>
  </si>
  <si>
    <t>後楽一丁目</t>
  </si>
  <si>
    <t>橋場一丁目</t>
  </si>
  <si>
    <t>横川三丁目</t>
  </si>
  <si>
    <t>猿江一丁目</t>
  </si>
  <si>
    <t>荏原六丁目</t>
  </si>
  <si>
    <t>下目黒六丁目</t>
  </si>
  <si>
    <t>羽田六丁目</t>
  </si>
  <si>
    <t>奥沢一丁目</t>
  </si>
  <si>
    <t>恵比寿二丁目</t>
  </si>
  <si>
    <t>江古田一丁目</t>
  </si>
  <si>
    <t>阿佐谷北三丁目</t>
  </si>
  <si>
    <t>駒込六丁目</t>
  </si>
  <si>
    <t>王子五丁目</t>
  </si>
  <si>
    <t>荒川六丁目</t>
  </si>
  <si>
    <t>熊野町</t>
  </si>
  <si>
    <t>羽沢一丁目</t>
  </si>
  <si>
    <t>綾瀬六丁目</t>
  </si>
  <si>
    <t>奥戸三丁目</t>
  </si>
  <si>
    <t>一之江六丁目</t>
  </si>
  <si>
    <t>下末吉一丁目</t>
  </si>
  <si>
    <t>浦島丘</t>
  </si>
  <si>
    <t>伊勢町１丁目</t>
  </si>
  <si>
    <t>伊勢佐木町６丁目</t>
  </si>
  <si>
    <t>浦舟町４丁目</t>
  </si>
  <si>
    <t>丸山台一丁目</t>
  </si>
  <si>
    <t>岩井町</t>
  </si>
  <si>
    <t>今宿一丁目</t>
  </si>
  <si>
    <t>磯子七丁目</t>
  </si>
  <si>
    <t>釜利谷西四丁目</t>
  </si>
  <si>
    <t>岸根町</t>
  </si>
  <si>
    <t>鴨居六丁目</t>
  </si>
  <si>
    <t>あざみ野南一丁目</t>
  </si>
  <si>
    <t>荏田東町</t>
  </si>
  <si>
    <t>汲沢四丁目</t>
  </si>
  <si>
    <t>亀井町</t>
  </si>
  <si>
    <t>西が岡二丁目</t>
  </si>
  <si>
    <t>阿久和東三丁目</t>
  </si>
  <si>
    <t>猿楽町２丁目</t>
  </si>
  <si>
    <t>銀座四丁目</t>
  </si>
  <si>
    <t>元赤坂二丁目</t>
  </si>
  <si>
    <t>下落合三丁目</t>
  </si>
  <si>
    <t>後楽二丁目</t>
  </si>
  <si>
    <t>橋場二丁目</t>
  </si>
  <si>
    <t>横川四丁目</t>
  </si>
  <si>
    <t>猿江二丁目</t>
  </si>
  <si>
    <t>荏原七丁目</t>
  </si>
  <si>
    <t>柿の木坂一丁目</t>
  </si>
  <si>
    <t>羽田旭町</t>
  </si>
  <si>
    <t>奥沢二丁目</t>
  </si>
  <si>
    <t>恵比寿三丁目</t>
  </si>
  <si>
    <t>江古田二丁目</t>
  </si>
  <si>
    <t>阿佐谷北四丁目</t>
  </si>
  <si>
    <t>駒込七丁目</t>
  </si>
  <si>
    <t>王子六丁目</t>
  </si>
  <si>
    <t>荒川七丁目</t>
  </si>
  <si>
    <t>向原一丁目</t>
  </si>
  <si>
    <t>羽沢二丁目</t>
  </si>
  <si>
    <t>綾瀬七丁目</t>
  </si>
  <si>
    <t>奥戸四丁目</t>
  </si>
  <si>
    <t>一之江七丁目</t>
  </si>
  <si>
    <t>下末吉二丁目</t>
  </si>
  <si>
    <t>浦島町</t>
  </si>
  <si>
    <t>伊勢町２丁目</t>
  </si>
  <si>
    <t>伊勢佐木町７丁目</t>
  </si>
  <si>
    <t>浦舟町５丁目</t>
  </si>
  <si>
    <t>丸山台二丁目</t>
  </si>
  <si>
    <t>岩間町１丁目</t>
  </si>
  <si>
    <t>今宿二丁目</t>
  </si>
  <si>
    <t>磯子八丁目</t>
  </si>
  <si>
    <t>釜利谷西五丁目</t>
  </si>
  <si>
    <t>菊名一丁目</t>
  </si>
  <si>
    <t>鴨居七丁目</t>
  </si>
  <si>
    <t>あざみ野南二丁目</t>
  </si>
  <si>
    <t>荏田南一丁目</t>
  </si>
  <si>
    <t>汲沢五丁目</t>
  </si>
  <si>
    <t>金井町</t>
  </si>
  <si>
    <t>西が岡三丁目</t>
  </si>
  <si>
    <t>阿久和東四丁目</t>
  </si>
  <si>
    <t>霞が関一丁目</t>
  </si>
  <si>
    <t>銀座五丁目</t>
  </si>
  <si>
    <t>元麻布一丁目</t>
  </si>
  <si>
    <t>下落合四丁目</t>
  </si>
  <si>
    <t>向丘一丁目</t>
  </si>
  <si>
    <t>駒形一丁目</t>
  </si>
  <si>
    <t>横川五丁目</t>
  </si>
  <si>
    <t>塩浜一丁目</t>
  </si>
  <si>
    <t>旗の台一丁目</t>
  </si>
  <si>
    <t>柿の木坂二丁目</t>
  </si>
  <si>
    <t>羽田空港一丁目</t>
  </si>
  <si>
    <t>奥沢三丁目</t>
  </si>
  <si>
    <t>恵比寿四丁目</t>
  </si>
  <si>
    <t>江古田三丁目</t>
  </si>
  <si>
    <t>阿佐谷北五丁目</t>
  </si>
  <si>
    <t>高松一丁目</t>
  </si>
  <si>
    <t>王子本町１丁目</t>
  </si>
  <si>
    <t>荒川八丁目</t>
  </si>
  <si>
    <t>向原二丁目</t>
  </si>
  <si>
    <t>羽沢三丁目</t>
  </si>
  <si>
    <t>伊興一丁目</t>
  </si>
  <si>
    <t>奥戸五丁目</t>
  </si>
  <si>
    <t>一之江町</t>
  </si>
  <si>
    <t>下末吉三丁目</t>
  </si>
  <si>
    <t>伊勢町３丁目</t>
  </si>
  <si>
    <t>羽衣町１丁目</t>
  </si>
  <si>
    <t>永楽町１丁目</t>
  </si>
  <si>
    <t>丸山台三丁目</t>
  </si>
  <si>
    <t>岩間町２丁目</t>
  </si>
  <si>
    <t>今宿西町</t>
  </si>
  <si>
    <t>磯子台</t>
  </si>
  <si>
    <t>釜利谷西六丁目</t>
  </si>
  <si>
    <t>菊名二丁目</t>
  </si>
  <si>
    <t>鴨居町</t>
  </si>
  <si>
    <t>あざみ野南三丁目</t>
  </si>
  <si>
    <t>荏田南二丁目</t>
  </si>
  <si>
    <t>汲沢六丁目</t>
  </si>
  <si>
    <t>桂台西一丁目</t>
  </si>
  <si>
    <t>池の谷</t>
  </si>
  <si>
    <t>阿久和南一丁目</t>
  </si>
  <si>
    <t>霞が関二丁目</t>
  </si>
  <si>
    <t>銀座六丁目</t>
  </si>
  <si>
    <t>元麻布二丁目</t>
  </si>
  <si>
    <t>歌舞伎町１丁目</t>
  </si>
  <si>
    <t>向丘二丁目</t>
  </si>
  <si>
    <t>駒形二丁目</t>
  </si>
  <si>
    <t>横網一丁目</t>
  </si>
  <si>
    <t>塩浜二丁目</t>
  </si>
  <si>
    <t>旗の台二丁目</t>
  </si>
  <si>
    <t>柿の木坂三丁目</t>
  </si>
  <si>
    <t>羽田空港二丁目</t>
  </si>
  <si>
    <t>奥沢四丁目</t>
  </si>
  <si>
    <t>恵比寿西一丁目</t>
  </si>
  <si>
    <t>江古田四丁目</t>
  </si>
  <si>
    <t>阿佐谷北六丁目</t>
  </si>
  <si>
    <t>高松二丁目</t>
  </si>
  <si>
    <t>王子本町２丁目</t>
  </si>
  <si>
    <t>西日暮里一丁目</t>
  </si>
  <si>
    <t>向原三丁目</t>
  </si>
  <si>
    <t>伊興二丁目</t>
  </si>
  <si>
    <t>奥戸六丁目</t>
  </si>
  <si>
    <t>宇喜田町</t>
  </si>
  <si>
    <t>下末吉四丁目</t>
  </si>
  <si>
    <t>亀住町</t>
  </si>
  <si>
    <t>岡野一丁目</t>
  </si>
  <si>
    <t>羽衣町２丁目</t>
  </si>
  <si>
    <t>永楽町２丁目</t>
  </si>
  <si>
    <t>丸山台四丁目</t>
  </si>
  <si>
    <t>岩崎町</t>
  </si>
  <si>
    <t>今宿町</t>
  </si>
  <si>
    <t>岡村一丁目</t>
  </si>
  <si>
    <t>釜利谷町</t>
  </si>
  <si>
    <t>菊名三丁目</t>
  </si>
  <si>
    <t>三保町</t>
  </si>
  <si>
    <t>あざみ野南四丁目</t>
  </si>
  <si>
    <t>荏田南三丁目</t>
  </si>
  <si>
    <t>汲沢七丁目</t>
  </si>
  <si>
    <t>桂台西二丁目</t>
  </si>
  <si>
    <t>中田西一丁目</t>
  </si>
  <si>
    <t>阿久和南二丁目</t>
  </si>
  <si>
    <t>霞が関三丁目</t>
  </si>
  <si>
    <t>銀座七丁目</t>
  </si>
  <si>
    <t>元麻布三丁目</t>
  </si>
  <si>
    <t>歌舞伎町２丁目</t>
  </si>
  <si>
    <t>根津一丁目</t>
  </si>
  <si>
    <t>元浅草一丁目</t>
  </si>
  <si>
    <t>横網二丁目</t>
  </si>
  <si>
    <t>牡丹一丁目</t>
  </si>
  <si>
    <t>旗の台三丁目</t>
  </si>
  <si>
    <t>駒場一丁目</t>
  </si>
  <si>
    <t>羽田空港三丁目</t>
  </si>
  <si>
    <t>奥沢五丁目</t>
  </si>
  <si>
    <t>恵比寿西二丁目</t>
  </si>
  <si>
    <t>鷺宮一丁目</t>
  </si>
  <si>
    <t>井草一丁目</t>
  </si>
  <si>
    <t>高松三丁目</t>
  </si>
  <si>
    <t>王子本町３丁目</t>
  </si>
  <si>
    <t>西日暮里二丁目</t>
  </si>
  <si>
    <t>幸町</t>
  </si>
  <si>
    <t>下石神井一丁目</t>
  </si>
  <si>
    <t>伊興三丁目</t>
  </si>
  <si>
    <t>奥戸七丁目</t>
  </si>
  <si>
    <t>下鎌田町</t>
  </si>
  <si>
    <t>下末吉五丁目</t>
  </si>
  <si>
    <t>橋本町１丁目</t>
  </si>
  <si>
    <t>岡野二丁目</t>
  </si>
  <si>
    <t>羽衣町３丁目</t>
  </si>
  <si>
    <t>永田みなみ台</t>
  </si>
  <si>
    <t>芹が谷一丁目</t>
  </si>
  <si>
    <t>宮田町１丁目</t>
  </si>
  <si>
    <t>今宿東町</t>
  </si>
  <si>
    <t>岡村二丁目</t>
  </si>
  <si>
    <t>釜利谷東一丁目</t>
  </si>
  <si>
    <t>菊名四丁目</t>
  </si>
  <si>
    <t>寺山町</t>
  </si>
  <si>
    <t>さつきが丘</t>
  </si>
  <si>
    <t>荏田南四丁目</t>
  </si>
  <si>
    <t>汲沢八丁目</t>
  </si>
  <si>
    <t>桂台中</t>
  </si>
  <si>
    <t>中田西二丁目</t>
  </si>
  <si>
    <t>阿久和南三丁目</t>
  </si>
  <si>
    <t>外神田一丁目</t>
  </si>
  <si>
    <t>銀座八丁目</t>
  </si>
  <si>
    <t>虎ノ門一丁目</t>
  </si>
  <si>
    <t>河田町</t>
  </si>
  <si>
    <t>根津二丁目</t>
  </si>
  <si>
    <t>元浅草二丁目</t>
  </si>
  <si>
    <t>亀沢一丁目</t>
  </si>
  <si>
    <t>牡丹二丁目</t>
  </si>
  <si>
    <t>旗の台四丁目</t>
  </si>
  <si>
    <t>駒場二丁目</t>
  </si>
  <si>
    <t>鵜の木一丁目</t>
  </si>
  <si>
    <t>奥沢六丁目</t>
  </si>
  <si>
    <t>恵比寿南一丁目</t>
  </si>
  <si>
    <t>鷺宮二丁目</t>
  </si>
  <si>
    <t>井草二丁目</t>
  </si>
  <si>
    <t>高田一丁目</t>
  </si>
  <si>
    <t>岸町１丁目</t>
  </si>
  <si>
    <t>西日暮里三丁目</t>
  </si>
  <si>
    <t>高島平一丁目</t>
  </si>
  <si>
    <t>下石神井二丁目</t>
  </si>
  <si>
    <t>伊興四丁目</t>
  </si>
  <si>
    <t>奥戸八丁目</t>
  </si>
  <si>
    <t>下篠崎町</t>
  </si>
  <si>
    <t>下末吉六丁目</t>
  </si>
  <si>
    <t>橋本町２丁目</t>
  </si>
  <si>
    <t>花咲町４丁目</t>
  </si>
  <si>
    <t>英町</t>
  </si>
  <si>
    <t>永田山王台</t>
  </si>
  <si>
    <t>芹が谷二丁目</t>
  </si>
  <si>
    <t>宮田町２丁目</t>
  </si>
  <si>
    <t>今宿南町</t>
  </si>
  <si>
    <t>岡村三丁目</t>
  </si>
  <si>
    <t>釜利谷東二丁目</t>
  </si>
  <si>
    <t>菊名五丁目</t>
  </si>
  <si>
    <t>十日市場町</t>
  </si>
  <si>
    <t>しらとり台</t>
  </si>
  <si>
    <t>荏田南五丁目</t>
  </si>
  <si>
    <t>汲沢町</t>
  </si>
  <si>
    <t>桂台東</t>
  </si>
  <si>
    <t>中田西三丁目</t>
  </si>
  <si>
    <t>阿久和南四丁目</t>
  </si>
  <si>
    <t>外神田二丁目</t>
  </si>
  <si>
    <t>月島一丁目</t>
  </si>
  <si>
    <t>虎ノ門二丁目</t>
  </si>
  <si>
    <t>霞ヶ丘町</t>
  </si>
  <si>
    <t>春日一丁目</t>
  </si>
  <si>
    <t>元浅草三丁目</t>
  </si>
  <si>
    <t>亀沢二丁目</t>
  </si>
  <si>
    <t>牡丹三丁目</t>
  </si>
  <si>
    <t>旗の台五丁目</t>
  </si>
  <si>
    <t>駒場三丁目</t>
  </si>
  <si>
    <t>鵜の木二丁目</t>
  </si>
  <si>
    <t>奥沢七丁目</t>
  </si>
  <si>
    <t>恵比寿南二丁目</t>
  </si>
  <si>
    <t>鷺宮三丁目</t>
  </si>
  <si>
    <t>井草三丁目</t>
  </si>
  <si>
    <t>高田二丁目</t>
  </si>
  <si>
    <t>岸町２丁目</t>
  </si>
  <si>
    <t>西日暮里四丁目</t>
  </si>
  <si>
    <t>高島平二丁目</t>
  </si>
  <si>
    <t>下石神井三丁目</t>
  </si>
  <si>
    <t>伊興五丁目</t>
  </si>
  <si>
    <t>奥戸九丁目</t>
  </si>
  <si>
    <t>興宮町</t>
  </si>
  <si>
    <t>下野谷町１丁目</t>
  </si>
  <si>
    <t>橋本町３丁目</t>
  </si>
  <si>
    <t>花咲町５丁目</t>
  </si>
  <si>
    <t>横浜公園</t>
  </si>
  <si>
    <t>永田台</t>
  </si>
  <si>
    <t>芹が谷三丁目</t>
  </si>
  <si>
    <t>宮田町３丁目</t>
  </si>
  <si>
    <t>今川町</t>
  </si>
  <si>
    <t>岡村四丁目</t>
  </si>
  <si>
    <t>釜利谷東三丁目</t>
  </si>
  <si>
    <t>菊名六丁目</t>
  </si>
  <si>
    <t>小山町</t>
  </si>
  <si>
    <t>すすき野一丁目</t>
  </si>
  <si>
    <t>荏田南町</t>
  </si>
  <si>
    <t>原宿一丁目</t>
  </si>
  <si>
    <t>桂台南一丁目</t>
  </si>
  <si>
    <t>中田西四丁目</t>
  </si>
  <si>
    <t>卸本町</t>
  </si>
  <si>
    <t>外神田三丁目</t>
  </si>
  <si>
    <t>月島二丁目</t>
  </si>
  <si>
    <t>虎ノ門三丁目</t>
  </si>
  <si>
    <t>改代町</t>
  </si>
  <si>
    <t>春日二丁目</t>
  </si>
  <si>
    <t>元浅草四丁目</t>
  </si>
  <si>
    <t>亀沢三丁目</t>
  </si>
  <si>
    <t>海辺</t>
  </si>
  <si>
    <t>旗の台六丁目</t>
  </si>
  <si>
    <t>駒場四丁目</t>
  </si>
  <si>
    <t>鵜の木三丁目</t>
  </si>
  <si>
    <t>奥沢八丁目</t>
  </si>
  <si>
    <t>恵比寿南三丁目</t>
  </si>
  <si>
    <t>鷺宮四丁目</t>
  </si>
  <si>
    <t>井草四丁目</t>
  </si>
  <si>
    <t>高田三丁目</t>
  </si>
  <si>
    <t>岩淵町</t>
  </si>
  <si>
    <t>西日暮里五丁目</t>
  </si>
  <si>
    <t>高島平三丁目</t>
  </si>
  <si>
    <t>下石神井四丁目</t>
  </si>
  <si>
    <t>東伊興四丁目</t>
  </si>
  <si>
    <t>鎌倉一丁目</t>
  </si>
  <si>
    <t>江戸川一丁目</t>
  </si>
  <si>
    <t>下野谷町２丁目</t>
  </si>
  <si>
    <t>桐畑</t>
  </si>
  <si>
    <t>花咲町６丁目</t>
  </si>
  <si>
    <t>翁町１丁目</t>
  </si>
  <si>
    <t>永田東一丁目</t>
  </si>
  <si>
    <t>芹が谷四丁目</t>
  </si>
  <si>
    <t>境木町</t>
  </si>
  <si>
    <t>左近山</t>
  </si>
  <si>
    <t>岡村五丁目</t>
  </si>
  <si>
    <t>釜利谷東四丁目</t>
  </si>
  <si>
    <t>菊名七丁目</t>
  </si>
  <si>
    <t>上山一丁目</t>
  </si>
  <si>
    <t>すすき野二丁目</t>
  </si>
  <si>
    <t>加賀原一丁目</t>
  </si>
  <si>
    <t>原宿二丁目</t>
  </si>
  <si>
    <t>桂台南二丁目</t>
  </si>
  <si>
    <t>中田町</t>
  </si>
  <si>
    <t>下瀬谷一丁目</t>
  </si>
  <si>
    <t>外神田四丁目</t>
  </si>
  <si>
    <t>月島三丁目</t>
  </si>
  <si>
    <t>虎ノ門四丁目</t>
  </si>
  <si>
    <t>岩戸町</t>
  </si>
  <si>
    <t>小石川一丁目</t>
  </si>
  <si>
    <t>今戸一丁目</t>
  </si>
  <si>
    <t>亀沢四丁目</t>
  </si>
  <si>
    <t>亀戸一丁目</t>
  </si>
  <si>
    <t>戸越一丁目</t>
  </si>
  <si>
    <t>原町１丁目</t>
  </si>
  <si>
    <t>下丸子一丁目</t>
  </si>
  <si>
    <t>岡本一丁目</t>
  </si>
  <si>
    <t>元代々木町</t>
  </si>
  <si>
    <t>鷺宮五丁目</t>
  </si>
  <si>
    <t>井草五丁目</t>
  </si>
  <si>
    <t>雑司が谷一丁目</t>
  </si>
  <si>
    <t>桐ヶ丘一丁目</t>
  </si>
  <si>
    <t>西日暮里六丁目</t>
  </si>
  <si>
    <t>高島平四丁目</t>
  </si>
  <si>
    <t>下石神井五丁目</t>
  </si>
  <si>
    <t>伊興町五庵</t>
  </si>
  <si>
    <t>鎌倉二丁目</t>
  </si>
  <si>
    <t>江戸川二丁目</t>
  </si>
  <si>
    <t>下野谷町３丁目</t>
  </si>
  <si>
    <t>金港町</t>
  </si>
  <si>
    <t>花咲町７丁目</t>
  </si>
  <si>
    <t>翁町２丁目</t>
  </si>
  <si>
    <t>永田東二丁目</t>
  </si>
  <si>
    <t>芹が谷五丁目</t>
  </si>
  <si>
    <t>境木本町</t>
  </si>
  <si>
    <t>笹野台一丁目</t>
  </si>
  <si>
    <t>岡村六丁目</t>
  </si>
  <si>
    <t>釜利谷東五丁目</t>
  </si>
  <si>
    <t>錦が丘</t>
  </si>
  <si>
    <t>上山二丁目</t>
  </si>
  <si>
    <t>すすき野三丁目</t>
  </si>
  <si>
    <t>加賀原二丁目</t>
  </si>
  <si>
    <t>原宿三丁目</t>
  </si>
  <si>
    <t>桂台北</t>
  </si>
  <si>
    <t>中田東一丁目</t>
  </si>
  <si>
    <t>下瀬谷二丁目</t>
  </si>
  <si>
    <t>外神田五丁目</t>
  </si>
  <si>
    <t>月島四丁目</t>
  </si>
  <si>
    <t>虎ノ門五丁目</t>
  </si>
  <si>
    <t>喜久井町</t>
  </si>
  <si>
    <t>小石川二丁目</t>
  </si>
  <si>
    <t>今戸二丁目</t>
  </si>
  <si>
    <t>菊川一丁目</t>
  </si>
  <si>
    <t>亀戸二丁目</t>
  </si>
  <si>
    <t>戸越二丁目</t>
  </si>
  <si>
    <t>原町２丁目</t>
  </si>
  <si>
    <t>下丸子二丁目</t>
  </si>
  <si>
    <t>岡本二丁目</t>
  </si>
  <si>
    <t>広尾一丁目</t>
  </si>
  <si>
    <t>鷺宮六丁目</t>
  </si>
  <si>
    <t>永福一丁目</t>
  </si>
  <si>
    <t>雑司が谷二丁目</t>
  </si>
  <si>
    <t>桐ヶ丘二丁目</t>
  </si>
  <si>
    <t>西尾久一丁目</t>
  </si>
  <si>
    <t>高島平五丁目</t>
  </si>
  <si>
    <t>下石神井六丁目</t>
  </si>
  <si>
    <t>伊興町前沼</t>
  </si>
  <si>
    <t>鎌倉三丁目</t>
  </si>
  <si>
    <t>江戸川三丁目</t>
  </si>
  <si>
    <t>下野谷町４丁目</t>
  </si>
  <si>
    <t>栗田谷</t>
  </si>
  <si>
    <t>霞ケ丘</t>
  </si>
  <si>
    <t>黄金町１丁目</t>
  </si>
  <si>
    <t>永田東三丁目</t>
  </si>
  <si>
    <t>港南一丁目</t>
  </si>
  <si>
    <t>月見台</t>
  </si>
  <si>
    <t>笹野台二丁目</t>
  </si>
  <si>
    <t>岡村七丁目</t>
  </si>
  <si>
    <t>釜利谷東六丁目</t>
  </si>
  <si>
    <t>綱島上町</t>
  </si>
  <si>
    <t>上山三丁目</t>
  </si>
  <si>
    <t>すみよし台</t>
  </si>
  <si>
    <t>葛が谷</t>
  </si>
  <si>
    <t>原宿四丁目</t>
  </si>
  <si>
    <t>桂町</t>
  </si>
  <si>
    <t>中田東二丁目</t>
  </si>
  <si>
    <t>下瀬谷三丁目</t>
  </si>
  <si>
    <t>外神田六丁目</t>
  </si>
  <si>
    <t>勝どき一丁目</t>
  </si>
  <si>
    <t>小石川三丁目</t>
  </si>
  <si>
    <t>根岸一丁目</t>
  </si>
  <si>
    <t>菊川二丁目</t>
  </si>
  <si>
    <t>亀戸三丁目</t>
  </si>
  <si>
    <t>戸越三丁目</t>
  </si>
  <si>
    <t>五本木一丁目</t>
  </si>
  <si>
    <t>下丸子三丁目</t>
  </si>
  <si>
    <t>岡本三丁目</t>
  </si>
  <si>
    <t>広尾二丁目</t>
  </si>
  <si>
    <t>若宮一丁目</t>
  </si>
  <si>
    <t>永福二丁目</t>
  </si>
  <si>
    <t>雑司が谷三丁目</t>
  </si>
  <si>
    <t>志茂一丁目</t>
  </si>
  <si>
    <t>西尾久二丁目</t>
  </si>
  <si>
    <t>高島平六丁目</t>
  </si>
  <si>
    <t>貫井一丁目</t>
  </si>
  <si>
    <t>伊興町谷下</t>
  </si>
  <si>
    <t>鎌倉四丁目</t>
  </si>
  <si>
    <t>江戸川四丁目</t>
  </si>
  <si>
    <t>梶山一丁目</t>
  </si>
  <si>
    <t>恵比須町</t>
  </si>
  <si>
    <t>久保町</t>
  </si>
  <si>
    <t>黄金町２丁目</t>
  </si>
  <si>
    <t>永田南一丁目</t>
  </si>
  <si>
    <t>港南二丁目</t>
  </si>
  <si>
    <t>権太坂一丁目</t>
  </si>
  <si>
    <t>笹野台三丁目</t>
  </si>
  <si>
    <t>岡村八丁目</t>
  </si>
  <si>
    <t>釜利谷東七丁目</t>
  </si>
  <si>
    <t>綱島西一丁目</t>
  </si>
  <si>
    <t>新治町</t>
  </si>
  <si>
    <t>たちばな台一丁目</t>
  </si>
  <si>
    <t>茅ケ崎中央</t>
  </si>
  <si>
    <t>原宿五丁目</t>
  </si>
  <si>
    <t>犬山町</t>
  </si>
  <si>
    <t>中田東三丁目</t>
  </si>
  <si>
    <t>宮沢一丁目</t>
  </si>
  <si>
    <t>丸の内一丁目</t>
  </si>
  <si>
    <t>勝どき二丁目</t>
  </si>
  <si>
    <t>小石川四丁目</t>
  </si>
  <si>
    <t>根岸二丁目</t>
  </si>
  <si>
    <t>菊川三丁目</t>
  </si>
  <si>
    <t>亀戸四丁目</t>
  </si>
  <si>
    <t>戸越四丁目</t>
  </si>
  <si>
    <t>五本木二丁目</t>
  </si>
  <si>
    <t>下丸子四丁目</t>
  </si>
  <si>
    <t>下馬一丁目</t>
  </si>
  <si>
    <t>広尾三丁目</t>
  </si>
  <si>
    <t>若宮二丁目</t>
  </si>
  <si>
    <t>永福三丁目</t>
  </si>
  <si>
    <t>上池袋一丁目</t>
  </si>
  <si>
    <t>志茂二丁目</t>
  </si>
  <si>
    <t>西尾久三丁目</t>
  </si>
  <si>
    <t>高島平七丁目</t>
  </si>
  <si>
    <t>貫井二丁目</t>
  </si>
  <si>
    <t>伊興町白幡</t>
  </si>
  <si>
    <t>亀有一丁目</t>
  </si>
  <si>
    <t>江戸川五丁目</t>
  </si>
  <si>
    <t>横浜市瀬谷区</t>
    <rPh sb="3" eb="6">
      <t>セヤク</t>
    </rPh>
    <phoneticPr fontId="4"/>
  </si>
  <si>
    <t>梶山二丁目</t>
  </si>
  <si>
    <t>幸ケ谷</t>
  </si>
  <si>
    <t>宮ケ谷</t>
  </si>
  <si>
    <t>花咲町１丁目</t>
  </si>
  <si>
    <t>永田南二丁目</t>
  </si>
  <si>
    <t>港南三丁目</t>
  </si>
  <si>
    <t>権太坂二丁目</t>
  </si>
  <si>
    <t>笹野台四丁目</t>
  </si>
  <si>
    <t>下町</t>
  </si>
  <si>
    <t>釜利谷東八丁目</t>
  </si>
  <si>
    <t>綱島西二丁目</t>
  </si>
  <si>
    <t>森の台</t>
  </si>
  <si>
    <t>たちばな台二丁目</t>
  </si>
  <si>
    <t>茅ケ崎町</t>
  </si>
  <si>
    <t>戸塚町</t>
  </si>
  <si>
    <t>元大橋一丁目</t>
  </si>
  <si>
    <t>中田東四丁目</t>
  </si>
  <si>
    <t>宮沢二丁目</t>
  </si>
  <si>
    <t>丸の内二丁目</t>
  </si>
  <si>
    <t>勝どき三丁目</t>
  </si>
  <si>
    <t>原町３丁目</t>
  </si>
  <si>
    <t>小石川五丁目</t>
  </si>
  <si>
    <t>根岸三丁目</t>
  </si>
  <si>
    <t>京島一丁目</t>
  </si>
  <si>
    <t>亀戸五丁目</t>
  </si>
  <si>
    <t>戸越五丁目</t>
  </si>
  <si>
    <t>五本木三丁目</t>
  </si>
  <si>
    <t>蒲田一丁目</t>
  </si>
  <si>
    <t>下馬二丁目</t>
  </si>
  <si>
    <t>広尾四丁目</t>
  </si>
  <si>
    <t>若宮三丁目</t>
  </si>
  <si>
    <t>永福四丁目</t>
  </si>
  <si>
    <t>上池袋二丁目</t>
  </si>
  <si>
    <t>志茂三丁目</t>
  </si>
  <si>
    <t>西尾久四丁目</t>
  </si>
  <si>
    <t>高島平八丁目</t>
  </si>
  <si>
    <t>貫井三丁目</t>
  </si>
  <si>
    <t>一ッ家一丁目</t>
  </si>
  <si>
    <t>亀有二丁目</t>
  </si>
  <si>
    <t>江戸川六丁目</t>
  </si>
  <si>
    <t>寛政町</t>
  </si>
  <si>
    <t>広台太田町</t>
  </si>
  <si>
    <t>宮崎町</t>
  </si>
  <si>
    <t>花咲町２丁目</t>
  </si>
  <si>
    <t>永田北一丁目</t>
  </si>
  <si>
    <t>港南四丁目</t>
  </si>
  <si>
    <t>権太坂三丁目</t>
  </si>
  <si>
    <t>三反田町</t>
  </si>
  <si>
    <t>釜利谷南一丁目</t>
  </si>
  <si>
    <t>綱島西三丁目</t>
  </si>
  <si>
    <t>西八朔町</t>
  </si>
  <si>
    <t>つつじが丘</t>
  </si>
  <si>
    <t>茅ケ崎東一丁目</t>
  </si>
  <si>
    <t>秋葉町</t>
  </si>
  <si>
    <t>元大橋二丁目</t>
  </si>
  <si>
    <t>中田南一丁目</t>
  </si>
  <si>
    <t>宮沢三丁目</t>
  </si>
  <si>
    <t>丸の内三丁目</t>
  </si>
  <si>
    <t>勝どき四丁目</t>
  </si>
  <si>
    <t>戸山一丁目</t>
  </si>
  <si>
    <t>小日向一丁目</t>
  </si>
  <si>
    <t>根岸四丁目</t>
  </si>
  <si>
    <t>京島二丁目</t>
  </si>
  <si>
    <t>亀戸六丁目</t>
  </si>
  <si>
    <t>戸越六丁目</t>
  </si>
  <si>
    <t>三田一丁目</t>
  </si>
  <si>
    <t>蒲田二丁目</t>
  </si>
  <si>
    <t>下馬三丁目</t>
  </si>
  <si>
    <t>広尾五丁目</t>
  </si>
  <si>
    <t>松が丘一丁目</t>
  </si>
  <si>
    <t>荻窪一丁目</t>
  </si>
  <si>
    <t>上池袋三丁目</t>
  </si>
  <si>
    <t>志茂四丁目</t>
  </si>
  <si>
    <t>西尾久五丁目</t>
  </si>
  <si>
    <t>高島平九丁目</t>
  </si>
  <si>
    <t>貫井四丁目</t>
  </si>
  <si>
    <t>一ッ家二丁目</t>
  </si>
  <si>
    <t>亀有三丁目</t>
  </si>
  <si>
    <t>鹿骨一丁目</t>
  </si>
  <si>
    <t>岸谷一丁目</t>
  </si>
  <si>
    <t>斎藤分町</t>
  </si>
  <si>
    <t>境之谷</t>
  </si>
  <si>
    <t>花咲町３丁目</t>
  </si>
  <si>
    <t>永田北二丁目</t>
  </si>
  <si>
    <t>港南五丁目</t>
  </si>
  <si>
    <t>今井町</t>
  </si>
  <si>
    <t>四季美台</t>
  </si>
  <si>
    <t>釜利谷南二丁目</t>
  </si>
  <si>
    <t>綱島西四丁目</t>
  </si>
  <si>
    <t>青砥町</t>
  </si>
  <si>
    <t>みすずが丘</t>
  </si>
  <si>
    <t>茅ケ崎東二丁目</t>
  </si>
  <si>
    <t>小雀町</t>
  </si>
  <si>
    <t>公田町</t>
  </si>
  <si>
    <t>中田南二丁目</t>
  </si>
  <si>
    <t>宮沢四丁目</t>
  </si>
  <si>
    <t>岩本町１丁目</t>
  </si>
  <si>
    <t>勝どき五丁目</t>
  </si>
  <si>
    <t>戸山二丁目</t>
  </si>
  <si>
    <t>小日向二丁目</t>
  </si>
  <si>
    <t>根岸五丁目</t>
  </si>
  <si>
    <t>京島三丁目</t>
  </si>
  <si>
    <t>亀戸七丁目</t>
  </si>
  <si>
    <t>広町１丁目</t>
  </si>
  <si>
    <t>三田二丁目</t>
  </si>
  <si>
    <t>蒲田三丁目</t>
  </si>
  <si>
    <t>下馬四丁目</t>
  </si>
  <si>
    <t>桜丘町</t>
  </si>
  <si>
    <t>松が丘二丁目</t>
  </si>
  <si>
    <t>荻窪二丁目</t>
  </si>
  <si>
    <t>上池袋四丁目</t>
  </si>
  <si>
    <t>志茂五丁目</t>
  </si>
  <si>
    <t>西尾久六丁目</t>
  </si>
  <si>
    <t>坂下一丁目</t>
  </si>
  <si>
    <t>貫井五丁目</t>
  </si>
  <si>
    <t>一ッ家三丁目</t>
  </si>
  <si>
    <t>亀有四丁目</t>
  </si>
  <si>
    <t>鹿骨二丁目</t>
  </si>
  <si>
    <t>岸谷二丁目</t>
  </si>
  <si>
    <t>三ツ沢下町</t>
  </si>
  <si>
    <t>元久保町</t>
  </si>
  <si>
    <t>海岸通一丁目</t>
  </si>
  <si>
    <t>永田北三丁目</t>
  </si>
  <si>
    <t>港南六丁目</t>
  </si>
  <si>
    <t>坂本町</t>
  </si>
  <si>
    <t>市沢町</t>
  </si>
  <si>
    <t>久木町</t>
  </si>
  <si>
    <t>釜利谷南三丁目</t>
  </si>
  <si>
    <t>綱島西五丁目</t>
  </si>
  <si>
    <t>台村町</t>
  </si>
  <si>
    <t>みたけ台</t>
  </si>
  <si>
    <t>茅ケ崎東三丁目</t>
  </si>
  <si>
    <t>上倉田町</t>
  </si>
  <si>
    <t>若竹町</t>
  </si>
  <si>
    <t>中田南三丁目</t>
  </si>
  <si>
    <t>橋戸一丁目</t>
  </si>
  <si>
    <t>岩本町２丁目</t>
  </si>
  <si>
    <t>勝どき六丁目</t>
  </si>
  <si>
    <t>高輪一丁目</t>
  </si>
  <si>
    <t>戸山三丁目</t>
  </si>
  <si>
    <t>小日向三丁目</t>
  </si>
  <si>
    <t>三ノ輪一丁目</t>
  </si>
  <si>
    <t>業平一丁目</t>
  </si>
  <si>
    <t>亀戸八丁目</t>
  </si>
  <si>
    <t>広町２丁目</t>
  </si>
  <si>
    <t>自由が丘一丁目</t>
  </si>
  <si>
    <t>蒲田四丁目</t>
  </si>
  <si>
    <t>下馬五丁目</t>
  </si>
  <si>
    <t>笹塚一丁目</t>
  </si>
  <si>
    <t>沼袋一丁目</t>
  </si>
  <si>
    <t>荻窪三丁目</t>
  </si>
  <si>
    <t>西巣鴨一丁目</t>
  </si>
  <si>
    <t>十条台一丁目</t>
  </si>
  <si>
    <t>西尾久七丁目</t>
  </si>
  <si>
    <t>坂下二丁目</t>
  </si>
  <si>
    <t>関町東一丁目</t>
  </si>
  <si>
    <t>一ッ家四丁目</t>
  </si>
  <si>
    <t>亀有五丁目</t>
  </si>
  <si>
    <t>鹿骨三丁目</t>
  </si>
  <si>
    <t>岸谷三丁目</t>
  </si>
  <si>
    <t>三ツ沢上町</t>
  </si>
  <si>
    <t>戸部町１丁目</t>
  </si>
  <si>
    <t>海岸通二丁目</t>
  </si>
  <si>
    <t>榎町１丁目</t>
  </si>
  <si>
    <t>港南台一丁目</t>
  </si>
  <si>
    <t>桜ケ丘一丁目</t>
  </si>
  <si>
    <t>若葉台一丁目</t>
  </si>
  <si>
    <t>栗木一丁目</t>
  </si>
  <si>
    <t>釜利谷南四丁目</t>
  </si>
  <si>
    <t>綱島西六丁目</t>
  </si>
  <si>
    <t>竹山一丁目</t>
  </si>
  <si>
    <t>もえぎ野</t>
  </si>
  <si>
    <t>茅ケ崎東四丁目</t>
  </si>
  <si>
    <t>上柏尾町</t>
  </si>
  <si>
    <t>小山台一丁目</t>
  </si>
  <si>
    <t>中田南四丁目</t>
  </si>
  <si>
    <t>橋戸二丁目</t>
  </si>
  <si>
    <t>岩本町３丁目</t>
  </si>
  <si>
    <t>新川一丁目</t>
  </si>
  <si>
    <t>高輪二丁目</t>
  </si>
  <si>
    <t>戸塚町１丁目</t>
  </si>
  <si>
    <t>小日向四丁目</t>
  </si>
  <si>
    <t>三ノ輪二丁目</t>
  </si>
  <si>
    <t>業平二丁目</t>
  </si>
  <si>
    <t>亀戸九丁目</t>
  </si>
  <si>
    <t>勝島一丁目</t>
  </si>
  <si>
    <t>自由が丘二丁目</t>
  </si>
  <si>
    <t>蒲田五丁目</t>
  </si>
  <si>
    <t>下馬六丁目</t>
  </si>
  <si>
    <t>笹塚二丁目</t>
  </si>
  <si>
    <t>沼袋二丁目</t>
  </si>
  <si>
    <t>荻窪四丁目</t>
  </si>
  <si>
    <t>西巣鴨二丁目</t>
  </si>
  <si>
    <t>十条台二丁目</t>
  </si>
  <si>
    <t>西尾久八丁目</t>
  </si>
  <si>
    <t>坂下三丁目</t>
  </si>
  <si>
    <t>関町東二丁目</t>
  </si>
  <si>
    <t>金町１丁目</t>
  </si>
  <si>
    <t>鹿骨四丁目</t>
  </si>
  <si>
    <t>岸谷四丁目</t>
  </si>
  <si>
    <t>三ツ沢西町</t>
  </si>
  <si>
    <t>戸部町２丁目</t>
  </si>
  <si>
    <t>海岸通三丁目</t>
  </si>
  <si>
    <t>榎町２丁目</t>
  </si>
  <si>
    <t>港南台二丁目</t>
  </si>
  <si>
    <t>桜ケ丘二丁目</t>
  </si>
  <si>
    <t>若葉台二丁目</t>
  </si>
  <si>
    <t>栗木二丁目</t>
  </si>
  <si>
    <t>金沢町</t>
  </si>
  <si>
    <t>綱島台</t>
  </si>
  <si>
    <t>竹山二丁目</t>
  </si>
  <si>
    <t>もみの木台</t>
  </si>
  <si>
    <t>茅ケ崎東五丁目</t>
  </si>
  <si>
    <t>上品濃</t>
  </si>
  <si>
    <t>小山台二丁目</t>
  </si>
  <si>
    <t>中田南五丁目</t>
  </si>
  <si>
    <t>橋戸三丁目</t>
  </si>
  <si>
    <t>紀尾井町</t>
  </si>
  <si>
    <t>新川二丁目</t>
  </si>
  <si>
    <t>高輪三丁目</t>
  </si>
  <si>
    <t>荒木町</t>
  </si>
  <si>
    <t>水道一丁目</t>
  </si>
  <si>
    <t>三筋一丁目</t>
  </si>
  <si>
    <t>業平三丁目</t>
  </si>
  <si>
    <t>古石場一丁目</t>
  </si>
  <si>
    <t>勝島二丁目</t>
  </si>
  <si>
    <t>自由が丘三丁目</t>
  </si>
  <si>
    <t>蒲田本町１丁目</t>
  </si>
  <si>
    <t>鎌田一丁目</t>
  </si>
  <si>
    <t>笹塚三丁目</t>
  </si>
  <si>
    <t>沼袋三丁目</t>
  </si>
  <si>
    <t>荻窪五丁目</t>
  </si>
  <si>
    <t>西巣鴨三丁目</t>
  </si>
  <si>
    <t>十条仲原一丁目</t>
  </si>
  <si>
    <t>町屋一丁目</t>
  </si>
  <si>
    <t>桜川一丁目</t>
  </si>
  <si>
    <t>関町南一丁目</t>
  </si>
  <si>
    <t>金町２丁目</t>
  </si>
  <si>
    <t>鹿骨五丁目</t>
  </si>
  <si>
    <t>駒岡一丁目</t>
  </si>
  <si>
    <t>三ツ沢中町</t>
  </si>
  <si>
    <t>戸部町３丁目</t>
  </si>
  <si>
    <t>海岸通四丁目</t>
  </si>
  <si>
    <t>花之木町１丁目</t>
  </si>
  <si>
    <t>港南台三丁目</t>
  </si>
  <si>
    <t>狩場町</t>
  </si>
  <si>
    <t>若葉台三丁目</t>
  </si>
  <si>
    <t>栗木三丁目</t>
  </si>
  <si>
    <t>幸浦一丁目</t>
  </si>
  <si>
    <t>綱島東一丁目</t>
  </si>
  <si>
    <t>竹山三丁目</t>
  </si>
  <si>
    <t>荏子田一丁目</t>
  </si>
  <si>
    <t>茅ケ崎南一丁目</t>
  </si>
  <si>
    <t>上矢部町</t>
  </si>
  <si>
    <t>小菅ケ谷一丁目</t>
  </si>
  <si>
    <t>中田北一丁目</t>
  </si>
  <si>
    <t>五貫目町</t>
  </si>
  <si>
    <t>九段南一丁目</t>
  </si>
  <si>
    <t>新富一丁目</t>
  </si>
  <si>
    <t>高輪四丁目</t>
  </si>
  <si>
    <t>高田馬場一丁目</t>
  </si>
  <si>
    <t>水道二丁目</t>
  </si>
  <si>
    <t>三筋二丁目</t>
  </si>
  <si>
    <t>業平四丁目</t>
  </si>
  <si>
    <t>古石場二丁目</t>
  </si>
  <si>
    <t>勝島三丁目</t>
  </si>
  <si>
    <t>上目黒一丁目</t>
  </si>
  <si>
    <t>蒲田本町２丁目</t>
  </si>
  <si>
    <t>鎌田二丁目</t>
  </si>
  <si>
    <t>渋谷一丁目</t>
  </si>
  <si>
    <t>沼袋四丁目</t>
  </si>
  <si>
    <t>下井草一丁目</t>
  </si>
  <si>
    <t>西巣鴨四丁目</t>
  </si>
  <si>
    <t>十条仲原二丁目</t>
  </si>
  <si>
    <t>町屋二丁目</t>
  </si>
  <si>
    <t>桜川二丁目</t>
  </si>
  <si>
    <t>関町南二丁目</t>
  </si>
  <si>
    <t>加賀皿沼町</t>
  </si>
  <si>
    <t>金町３丁目</t>
  </si>
  <si>
    <t>鹿骨六丁目</t>
  </si>
  <si>
    <t>駒岡二丁目</t>
  </si>
  <si>
    <t>三ツ沢東町</t>
  </si>
  <si>
    <t>戸部町４丁目</t>
  </si>
  <si>
    <t>海岸通五丁目</t>
  </si>
  <si>
    <t>花之木町２丁目</t>
  </si>
  <si>
    <t>港南台四丁目</t>
  </si>
  <si>
    <t>初音ケ丘</t>
  </si>
  <si>
    <t>若葉台四丁目</t>
  </si>
  <si>
    <t>原町</t>
  </si>
  <si>
    <t>幸浦二丁目</t>
  </si>
  <si>
    <t>綱島東二丁目</t>
  </si>
  <si>
    <t>竹山四丁目</t>
  </si>
  <si>
    <t>荏子田二丁目</t>
  </si>
  <si>
    <t>茅ケ崎南二丁目</t>
  </si>
  <si>
    <t>深谷町</t>
  </si>
  <si>
    <t>小菅ケ谷二丁目</t>
  </si>
  <si>
    <t>中田北二丁目</t>
  </si>
  <si>
    <t>三ツ境</t>
  </si>
  <si>
    <t>九段南二丁目</t>
  </si>
  <si>
    <t>新富二丁目</t>
  </si>
  <si>
    <t>高田馬場二丁目</t>
  </si>
  <si>
    <t>西片一丁目</t>
  </si>
  <si>
    <t>寿一丁目</t>
  </si>
  <si>
    <t>業平五丁目</t>
  </si>
  <si>
    <t>古石場三丁目</t>
  </si>
  <si>
    <t>小山一丁目</t>
  </si>
  <si>
    <t>上目黒二丁目</t>
  </si>
  <si>
    <t>久が原一丁目</t>
  </si>
  <si>
    <t>鎌田三丁目</t>
  </si>
  <si>
    <t>渋谷二丁目</t>
  </si>
  <si>
    <t>上高田一丁目</t>
  </si>
  <si>
    <t>下井草二丁目</t>
  </si>
  <si>
    <t>西池袋一丁目</t>
  </si>
  <si>
    <t>十条仲原三丁目</t>
  </si>
  <si>
    <t>町屋三丁目</t>
  </si>
  <si>
    <t>桜川三丁目</t>
  </si>
  <si>
    <t>関町南三丁目</t>
  </si>
  <si>
    <t>加平一丁目</t>
  </si>
  <si>
    <t>金町４丁目</t>
  </si>
  <si>
    <t>鹿骨町</t>
  </si>
  <si>
    <t>駒岡三丁目</t>
  </si>
  <si>
    <t>三ツ沢南町</t>
  </si>
  <si>
    <t>戸部町５丁目</t>
  </si>
  <si>
    <t>花之木町３丁目</t>
  </si>
  <si>
    <t>港南台五丁目</t>
  </si>
  <si>
    <t>上菅田町</t>
  </si>
  <si>
    <t>小高町</t>
  </si>
  <si>
    <t>広地町</t>
  </si>
  <si>
    <t>高舟台一丁目</t>
  </si>
  <si>
    <t>綱島東三丁目</t>
  </si>
  <si>
    <t>中山町</t>
  </si>
  <si>
    <t>荏子田三丁目</t>
  </si>
  <si>
    <t>茅ケ崎南三丁目</t>
  </si>
  <si>
    <t>川上町</t>
  </si>
  <si>
    <t>小菅ケ谷三丁目</t>
  </si>
  <si>
    <t>中田北三丁目</t>
  </si>
  <si>
    <t>上瀬谷町</t>
  </si>
  <si>
    <t>九段南三丁目</t>
  </si>
  <si>
    <t>晴海一丁目</t>
  </si>
  <si>
    <t>高田馬場三丁目</t>
  </si>
  <si>
    <t>西片二丁目</t>
  </si>
  <si>
    <t>寿二丁目</t>
  </si>
  <si>
    <t>錦糸一丁目</t>
  </si>
  <si>
    <t>高橋</t>
  </si>
  <si>
    <t>小山二丁目</t>
  </si>
  <si>
    <t>上目黒三丁目</t>
  </si>
  <si>
    <t>久が原二丁目</t>
  </si>
  <si>
    <t>鎌田四丁目</t>
  </si>
  <si>
    <t>渋谷三丁目</t>
  </si>
  <si>
    <t>上高田二丁目</t>
  </si>
  <si>
    <t>下井草三丁目</t>
  </si>
  <si>
    <t>西池袋二丁目</t>
  </si>
  <si>
    <t>十条仲原四丁目</t>
  </si>
  <si>
    <t>町屋四丁目</t>
  </si>
  <si>
    <t>三園一丁目</t>
  </si>
  <si>
    <t>関町南四丁目</t>
  </si>
  <si>
    <t>加平二丁目</t>
  </si>
  <si>
    <t>金町５丁目</t>
  </si>
  <si>
    <t>篠崎町１丁目</t>
  </si>
  <si>
    <t>駒岡四丁目</t>
  </si>
  <si>
    <t>三枚町</t>
  </si>
  <si>
    <t>戸部町６丁目</t>
  </si>
  <si>
    <t>吉浜町</t>
  </si>
  <si>
    <t>吉野町１丁目</t>
  </si>
  <si>
    <t>港南台六丁目</t>
  </si>
  <si>
    <t>上星川一丁目</t>
  </si>
  <si>
    <t>上川井町</t>
  </si>
  <si>
    <t>坂下町</t>
  </si>
  <si>
    <t>高舟台二丁目</t>
  </si>
  <si>
    <t>綱島東四丁目</t>
  </si>
  <si>
    <t>長津田一丁目</t>
  </si>
  <si>
    <t>荏田西一丁目</t>
  </si>
  <si>
    <t>茅ケ崎南四丁目</t>
  </si>
  <si>
    <t>前田町</t>
  </si>
  <si>
    <t>小菅ケ谷四丁目</t>
  </si>
  <si>
    <t>白百合一丁目</t>
  </si>
  <si>
    <t>瀬谷一丁目</t>
  </si>
  <si>
    <t>九段南四丁目</t>
  </si>
  <si>
    <t>晴海二丁目</t>
  </si>
  <si>
    <t>三田三丁目</t>
  </si>
  <si>
    <t>高田馬場四丁目</t>
  </si>
  <si>
    <t>千石一丁目</t>
  </si>
  <si>
    <t>寿三丁目</t>
  </si>
  <si>
    <t>錦糸二丁目</t>
  </si>
  <si>
    <t>佐賀一丁目</t>
  </si>
  <si>
    <t>小山三丁目</t>
  </si>
  <si>
    <t>上目黒四丁目</t>
  </si>
  <si>
    <t>久が原三丁目</t>
  </si>
  <si>
    <t>喜多見一丁目</t>
  </si>
  <si>
    <t>渋谷四丁目</t>
  </si>
  <si>
    <t>上高田三丁目</t>
  </si>
  <si>
    <t>下井草四丁目</t>
  </si>
  <si>
    <t>西池袋三丁目</t>
  </si>
  <si>
    <t>昭和町１丁目</t>
  </si>
  <si>
    <t>町屋五丁目</t>
  </si>
  <si>
    <t>三園二丁目</t>
  </si>
  <si>
    <t>関町北一丁目</t>
  </si>
  <si>
    <t>加平三丁目</t>
  </si>
  <si>
    <t>金町６丁目</t>
  </si>
  <si>
    <t>篠崎町２丁目</t>
  </si>
  <si>
    <t>駒岡五丁目</t>
  </si>
  <si>
    <t>山内町</t>
  </si>
  <si>
    <t>戸部町７丁目</t>
  </si>
  <si>
    <t>宮川町１丁目</t>
  </si>
  <si>
    <t>吉野町２丁目</t>
  </si>
  <si>
    <t>港南台七丁目</t>
  </si>
  <si>
    <t>上星川二丁目</t>
  </si>
  <si>
    <t>上白根一丁目</t>
  </si>
  <si>
    <t>汐見台一丁目</t>
  </si>
  <si>
    <t>寺前一丁目</t>
  </si>
  <si>
    <t>綱島東五丁目</t>
  </si>
  <si>
    <t>長津田二丁目</t>
  </si>
  <si>
    <t>荏田西二丁目</t>
  </si>
  <si>
    <t>茅ケ崎南五丁目</t>
  </si>
  <si>
    <t>鳥が丘</t>
  </si>
  <si>
    <t>小菅ケ谷町</t>
  </si>
  <si>
    <t>白百合二丁目</t>
  </si>
  <si>
    <t>瀬谷二丁目</t>
  </si>
  <si>
    <t>九段北一丁目</t>
  </si>
  <si>
    <t>晴海三丁目</t>
  </si>
  <si>
    <t>三田四丁目</t>
  </si>
  <si>
    <t>左門町</t>
  </si>
  <si>
    <t>千石二丁目</t>
  </si>
  <si>
    <t>寿四丁目</t>
  </si>
  <si>
    <t>錦糸三丁目</t>
  </si>
  <si>
    <t>佐賀二丁目</t>
  </si>
  <si>
    <t>小山四丁目</t>
  </si>
  <si>
    <t>上目黒五丁目</t>
  </si>
  <si>
    <t>久が原四丁目</t>
  </si>
  <si>
    <t>喜多見二丁目</t>
  </si>
  <si>
    <t>初台一丁目</t>
  </si>
  <si>
    <t>上高田四丁目</t>
  </si>
  <si>
    <t>下井草五丁目</t>
  </si>
  <si>
    <t>西池袋四丁目</t>
  </si>
  <si>
    <t>昭和町２丁目</t>
  </si>
  <si>
    <t>町屋六丁目</t>
  </si>
  <si>
    <t>四葉一丁目</t>
  </si>
  <si>
    <t>関町北二丁目</t>
  </si>
  <si>
    <t>花畑一丁目</t>
  </si>
  <si>
    <t>金町浄水場</t>
  </si>
  <si>
    <t>篠崎町３丁目</t>
  </si>
  <si>
    <t>元宮一丁目</t>
  </si>
  <si>
    <t>子安台一丁目</t>
  </si>
  <si>
    <t>戸部本町</t>
  </si>
  <si>
    <t>宮川町２丁目</t>
  </si>
  <si>
    <t>吉野町３丁目</t>
  </si>
  <si>
    <t>港南台八丁目</t>
  </si>
  <si>
    <t>上星川三丁目</t>
  </si>
  <si>
    <t>上白根二丁目</t>
  </si>
  <si>
    <t>汐見台二丁目</t>
  </si>
  <si>
    <t>寺前二丁目</t>
  </si>
  <si>
    <t>綱島東六丁目</t>
  </si>
  <si>
    <t>長津田三丁目</t>
  </si>
  <si>
    <t>荏田西三丁目</t>
  </si>
  <si>
    <t>牛久保一丁目</t>
  </si>
  <si>
    <t>東俣野町</t>
  </si>
  <si>
    <t>庄戸一丁目</t>
  </si>
  <si>
    <t>白百合三丁目</t>
  </si>
  <si>
    <t>瀬谷三丁目</t>
  </si>
  <si>
    <t>九段北二丁目</t>
  </si>
  <si>
    <t>晴海四丁目</t>
  </si>
  <si>
    <t>三田五丁目</t>
  </si>
  <si>
    <t>細工町</t>
  </si>
  <si>
    <t>千石三丁目</t>
  </si>
  <si>
    <t>秋葉原</t>
  </si>
  <si>
    <t>錦糸四丁目</t>
  </si>
  <si>
    <t>三好一丁目</t>
  </si>
  <si>
    <t>小山五丁目</t>
  </si>
  <si>
    <t>青葉台一丁目</t>
  </si>
  <si>
    <t>久が原五丁目</t>
  </si>
  <si>
    <t>喜多見三丁目</t>
  </si>
  <si>
    <t>初台二丁目</t>
  </si>
  <si>
    <t>上高田五丁目</t>
  </si>
  <si>
    <t>下高井戸一丁目</t>
  </si>
  <si>
    <t>西池袋五丁目</t>
  </si>
  <si>
    <t>昭和町３丁目</t>
  </si>
  <si>
    <t>町屋七丁目</t>
  </si>
  <si>
    <t>四葉二丁目</t>
  </si>
  <si>
    <t>関町北三丁目</t>
  </si>
  <si>
    <t>花畑二丁目</t>
  </si>
  <si>
    <t>高砂一丁目</t>
  </si>
  <si>
    <t>篠崎町４丁目</t>
  </si>
  <si>
    <t>元宮二丁目</t>
  </si>
  <si>
    <t>子安台二丁目</t>
  </si>
  <si>
    <t>御所山町</t>
  </si>
  <si>
    <t>宮川町３丁目</t>
  </si>
  <si>
    <t>吉野町４丁目</t>
  </si>
  <si>
    <t>港南台九丁目</t>
  </si>
  <si>
    <t>新井町</t>
  </si>
  <si>
    <t>上白根三丁目</t>
  </si>
  <si>
    <t>汐見台三丁目</t>
  </si>
  <si>
    <t>柴町</t>
  </si>
  <si>
    <t>高田西一丁目</t>
  </si>
  <si>
    <t>長津田四丁目</t>
  </si>
  <si>
    <t>荏田西四丁目</t>
  </si>
  <si>
    <t>牛久保二丁目</t>
  </si>
  <si>
    <t>南舞岡一丁目</t>
  </si>
  <si>
    <t>庄戸二丁目</t>
  </si>
  <si>
    <t>弥生台</t>
  </si>
  <si>
    <t>瀬谷四丁目</t>
  </si>
  <si>
    <t>九段北三丁目</t>
  </si>
  <si>
    <t>晴海五丁目</t>
  </si>
  <si>
    <t>芝一丁目</t>
  </si>
  <si>
    <t>坂町</t>
  </si>
  <si>
    <t>千石四丁目</t>
  </si>
  <si>
    <t>小島一丁目</t>
  </si>
  <si>
    <t>吾妻橋一丁目</t>
  </si>
  <si>
    <t>三好二丁目</t>
  </si>
  <si>
    <t>小山六丁目</t>
  </si>
  <si>
    <t>青葉台二丁目</t>
  </si>
  <si>
    <t>久が原六丁目</t>
  </si>
  <si>
    <t>喜多見四丁目</t>
  </si>
  <si>
    <t>松濤一丁目</t>
  </si>
  <si>
    <t>上鷺宮一丁目</t>
  </si>
  <si>
    <t>下高井戸二丁目</t>
  </si>
  <si>
    <t>千川一丁目</t>
  </si>
  <si>
    <t>上十条一丁目</t>
  </si>
  <si>
    <t>町屋八丁目</t>
  </si>
  <si>
    <t>志村一丁目</t>
  </si>
  <si>
    <t>関町北四丁目</t>
  </si>
  <si>
    <t>花畑三丁目</t>
  </si>
  <si>
    <t>高砂二丁目</t>
  </si>
  <si>
    <t>篠崎町５丁目</t>
  </si>
  <si>
    <t>向井町１丁目</t>
  </si>
  <si>
    <t>子安通一丁目</t>
  </si>
  <si>
    <t>紅葉ケ丘</t>
  </si>
  <si>
    <t>錦町</t>
  </si>
  <si>
    <t>吉野町５丁目</t>
  </si>
  <si>
    <t>港南中央通</t>
  </si>
  <si>
    <t>新桜ケ丘一丁目</t>
  </si>
  <si>
    <t>上白根町</t>
  </si>
  <si>
    <t>上中里町</t>
  </si>
  <si>
    <t>洲崎町</t>
  </si>
  <si>
    <t>高田西二丁目</t>
  </si>
  <si>
    <t>長津田五丁目</t>
  </si>
  <si>
    <t>荏田西五丁目</t>
  </si>
  <si>
    <t>牛久保三丁目</t>
  </si>
  <si>
    <t>南舞岡二丁目</t>
  </si>
  <si>
    <t>庄戸三丁目</t>
  </si>
  <si>
    <t>領家一丁目</t>
  </si>
  <si>
    <t>瀬谷五丁目</t>
  </si>
  <si>
    <t>九段北四丁目</t>
  </si>
  <si>
    <t>築地一丁目</t>
  </si>
  <si>
    <t>芝二丁目</t>
  </si>
  <si>
    <t>三栄町</t>
  </si>
  <si>
    <t>千駄木一丁目</t>
  </si>
  <si>
    <t>小島二丁目</t>
  </si>
  <si>
    <t>吾妻橋二丁目</t>
  </si>
  <si>
    <t>三好三丁目</t>
  </si>
  <si>
    <t>小山七丁目</t>
  </si>
  <si>
    <t>青葉台三丁目</t>
  </si>
  <si>
    <t>京浜島一丁目</t>
  </si>
  <si>
    <t>喜多見五丁目</t>
  </si>
  <si>
    <t>松濤二丁目</t>
  </si>
  <si>
    <t>上鷺宮二丁目</t>
  </si>
  <si>
    <t>下高井戸三丁目</t>
  </si>
  <si>
    <t>千川二丁目</t>
  </si>
  <si>
    <t>上十条二丁目</t>
  </si>
  <si>
    <t>東日暮里一丁目</t>
  </si>
  <si>
    <t>志村二丁目</t>
  </si>
  <si>
    <t>関町北五丁目</t>
  </si>
  <si>
    <t>花畑四丁目</t>
  </si>
  <si>
    <t>高砂三丁目</t>
  </si>
  <si>
    <t>篠崎町６丁目</t>
  </si>
  <si>
    <t>向井町２丁目</t>
  </si>
  <si>
    <t>子安通二丁目</t>
  </si>
  <si>
    <t>高島一丁目</t>
  </si>
  <si>
    <t>元町１丁目</t>
  </si>
  <si>
    <t>宮元町１丁目</t>
  </si>
  <si>
    <t>最戸一丁目</t>
  </si>
  <si>
    <t>新桜ケ丘二丁目</t>
  </si>
  <si>
    <t>西川島町</t>
  </si>
  <si>
    <t>上町</t>
  </si>
  <si>
    <t>昭和町</t>
  </si>
  <si>
    <t>高田西三丁目</t>
  </si>
  <si>
    <t>長津田六丁目</t>
  </si>
  <si>
    <t>荏田町</t>
  </si>
  <si>
    <t>牛久保西一丁目</t>
  </si>
  <si>
    <t>南舞岡三丁目</t>
  </si>
  <si>
    <t>庄戸四丁目</t>
  </si>
  <si>
    <t>領家二丁目</t>
  </si>
  <si>
    <t>瀬谷六丁目</t>
  </si>
  <si>
    <t>五番町</t>
  </si>
  <si>
    <t>築地二丁目</t>
  </si>
  <si>
    <t>芝三丁目</t>
  </si>
  <si>
    <t>山吹町</t>
  </si>
  <si>
    <t>千駄木二丁目</t>
  </si>
  <si>
    <t>松が谷一丁目</t>
  </si>
  <si>
    <t>吾妻橋三丁目</t>
  </si>
  <si>
    <t>三好四丁目</t>
  </si>
  <si>
    <t>青葉台四丁目</t>
  </si>
  <si>
    <t>京浜島二丁目</t>
  </si>
  <si>
    <t>喜多見六丁目</t>
  </si>
  <si>
    <t>上原一丁目</t>
  </si>
  <si>
    <t>上鷺宮三丁目</t>
  </si>
  <si>
    <t>下高井戸四丁目</t>
  </si>
  <si>
    <t>千早一丁目</t>
  </si>
  <si>
    <t>上十条三丁目</t>
  </si>
  <si>
    <t>東日暮里二丁目</t>
  </si>
  <si>
    <t>志村三丁目</t>
  </si>
  <si>
    <t>錦一丁目</t>
  </si>
  <si>
    <t>花畑五丁目</t>
  </si>
  <si>
    <t>高砂四丁目</t>
  </si>
  <si>
    <t>篠崎町７丁目</t>
  </si>
  <si>
    <t>向井町３丁目</t>
  </si>
  <si>
    <t>子安通三丁目</t>
  </si>
  <si>
    <t>高島二丁目</t>
  </si>
  <si>
    <t>元町２丁目</t>
  </si>
  <si>
    <t>宮元町２丁目</t>
  </si>
  <si>
    <t>最戸二丁目</t>
  </si>
  <si>
    <t>神戸町</t>
  </si>
  <si>
    <t>川井宿町</t>
  </si>
  <si>
    <t>新磯子町</t>
  </si>
  <si>
    <t>瀬戸</t>
  </si>
  <si>
    <t>高田西四丁目</t>
  </si>
  <si>
    <t>長津田七丁目</t>
  </si>
  <si>
    <t>荏田北一丁目</t>
  </si>
  <si>
    <t>牛久保西二丁目</t>
  </si>
  <si>
    <t>南舞岡四丁目</t>
  </si>
  <si>
    <t>庄戸五丁目</t>
  </si>
  <si>
    <t>領家三丁目</t>
  </si>
  <si>
    <t>瀬谷町</t>
  </si>
  <si>
    <t>皇居外苑</t>
  </si>
  <si>
    <t>築地三丁目</t>
  </si>
  <si>
    <t>芝四丁目</t>
  </si>
  <si>
    <t>四谷一丁目</t>
  </si>
  <si>
    <t>千駄木三丁目</t>
  </si>
  <si>
    <t>松が谷二丁目</t>
  </si>
  <si>
    <t>向島一丁目</t>
  </si>
  <si>
    <t>枝川一丁目</t>
  </si>
  <si>
    <t>洗足一丁目</t>
  </si>
  <si>
    <t>京浜島三丁目</t>
  </si>
  <si>
    <t>喜多見七丁目</t>
  </si>
  <si>
    <t>上原二丁目</t>
  </si>
  <si>
    <t>上鷺宮四丁目</t>
  </si>
  <si>
    <t>下高井戸五丁目</t>
  </si>
  <si>
    <t>千早二丁目</t>
  </si>
  <si>
    <t>上十条四丁目</t>
  </si>
  <si>
    <t>東日暮里三丁目</t>
  </si>
  <si>
    <t>若木一丁目</t>
  </si>
  <si>
    <t>錦二丁目</t>
  </si>
  <si>
    <t>花畑六丁目</t>
  </si>
  <si>
    <t>高砂五丁目</t>
  </si>
  <si>
    <t>篠崎町８丁目</t>
  </si>
  <si>
    <t>向井町４丁目</t>
  </si>
  <si>
    <t>七島町</t>
  </si>
  <si>
    <t>桜木町４丁目</t>
  </si>
  <si>
    <t>元町３丁目</t>
  </si>
  <si>
    <t>宮元町３丁目</t>
  </si>
  <si>
    <t>笹下一丁目</t>
  </si>
  <si>
    <t>瀬戸ケ谷町</t>
  </si>
  <si>
    <t>川井本町</t>
  </si>
  <si>
    <t>新森町</t>
  </si>
  <si>
    <t>西柴一丁目</t>
  </si>
  <si>
    <t>高田西五丁目</t>
  </si>
  <si>
    <t>長津田みなみ台一丁目</t>
  </si>
  <si>
    <t>荏田北二丁目</t>
  </si>
  <si>
    <t>牛久保西三丁目</t>
  </si>
  <si>
    <t>柏尾町</t>
  </si>
  <si>
    <t>上郷町</t>
  </si>
  <si>
    <t>領家四丁目</t>
  </si>
  <si>
    <t>相沢一丁目</t>
  </si>
  <si>
    <t>麹町１丁目</t>
  </si>
  <si>
    <t>築地四丁目</t>
  </si>
  <si>
    <t>芝五丁目</t>
  </si>
  <si>
    <t>四谷二丁目</t>
  </si>
  <si>
    <t>千駄木四丁目</t>
  </si>
  <si>
    <t>松が谷三丁目</t>
  </si>
  <si>
    <t>向島二丁目</t>
  </si>
  <si>
    <t>枝川二丁目</t>
  </si>
  <si>
    <t>上大崎一丁目</t>
  </si>
  <si>
    <t>洗足二丁目</t>
  </si>
  <si>
    <t>山王一丁目</t>
  </si>
  <si>
    <t>喜多見八丁目</t>
  </si>
  <si>
    <t>上原三丁目</t>
  </si>
  <si>
    <t>上鷺宮五丁目</t>
  </si>
  <si>
    <t>久我山一丁目</t>
  </si>
  <si>
    <t>千早三丁目</t>
  </si>
  <si>
    <t>上十条五丁目</t>
  </si>
  <si>
    <t>東日暮里四丁目</t>
  </si>
  <si>
    <t>若木二丁目</t>
  </si>
  <si>
    <t>光が丘一丁目</t>
  </si>
  <si>
    <t>花畑七丁目</t>
  </si>
  <si>
    <t>高砂六丁目</t>
  </si>
  <si>
    <t>春江町１丁目</t>
  </si>
  <si>
    <t>江ケ崎町</t>
  </si>
  <si>
    <t>守屋町１丁目</t>
  </si>
  <si>
    <t>桜木町５丁目</t>
  </si>
  <si>
    <t>元町４丁目</t>
  </si>
  <si>
    <t>宮元町４丁目</t>
  </si>
  <si>
    <t>笹下二丁目</t>
  </si>
  <si>
    <t>星川一丁目</t>
  </si>
  <si>
    <t>川島町</t>
  </si>
  <si>
    <t>新杉田町</t>
  </si>
  <si>
    <t>西柴二丁目</t>
  </si>
  <si>
    <t>高田町</t>
  </si>
  <si>
    <t>長津田みなみ台二丁目</t>
  </si>
  <si>
    <t>荏田北三丁目</t>
  </si>
  <si>
    <t>牛久保西四丁目</t>
  </si>
  <si>
    <t>品濃町</t>
  </si>
  <si>
    <t>上之町</t>
  </si>
  <si>
    <t>緑園一丁目</t>
  </si>
  <si>
    <t>相沢二丁目</t>
  </si>
  <si>
    <t>麹町２丁目</t>
  </si>
  <si>
    <t>築地五丁目</t>
  </si>
  <si>
    <t>芝浦一丁目</t>
  </si>
  <si>
    <t>四谷三丁目</t>
  </si>
  <si>
    <t>千駄木五丁目</t>
  </si>
  <si>
    <t>松が谷四丁目</t>
  </si>
  <si>
    <t>向島三丁目</t>
  </si>
  <si>
    <t>枝川三丁目</t>
  </si>
  <si>
    <t>上大崎二丁目</t>
  </si>
  <si>
    <t>大岡山一丁目</t>
  </si>
  <si>
    <t>山王二丁目</t>
  </si>
  <si>
    <t>喜多見九丁目</t>
  </si>
  <si>
    <t>神宮前一丁目</t>
  </si>
  <si>
    <t>新井一丁目</t>
  </si>
  <si>
    <t>久我山二丁目</t>
  </si>
  <si>
    <t>千早四丁目</t>
  </si>
  <si>
    <t>上中里一丁目</t>
  </si>
  <si>
    <t>東日暮里五丁目</t>
  </si>
  <si>
    <t>若木三丁目</t>
  </si>
  <si>
    <t>光が丘二丁目</t>
  </si>
  <si>
    <t>花畑八丁目</t>
  </si>
  <si>
    <t>高砂七丁目</t>
  </si>
  <si>
    <t>春江町２丁目</t>
  </si>
  <si>
    <t>三ツ池公園</t>
  </si>
  <si>
    <t>守屋町２丁目</t>
  </si>
  <si>
    <t>桜木町６丁目</t>
  </si>
  <si>
    <t>元町５丁目</t>
  </si>
  <si>
    <t>共進町１丁目</t>
  </si>
  <si>
    <t>笹下三丁目</t>
  </si>
  <si>
    <t>星川二丁目</t>
  </si>
  <si>
    <t>善部町</t>
  </si>
  <si>
    <t>新中原町</t>
  </si>
  <si>
    <t>西柴三丁目</t>
  </si>
  <si>
    <t>高田東一丁目</t>
  </si>
  <si>
    <t>長津田みなみ台三丁目</t>
  </si>
  <si>
    <t>榎が丘</t>
  </si>
  <si>
    <t>牛久保町</t>
  </si>
  <si>
    <t>舞岡町</t>
  </si>
  <si>
    <t>鍛治ケ谷一丁目</t>
  </si>
  <si>
    <t>緑園二丁目</t>
  </si>
  <si>
    <t>相沢三丁目</t>
  </si>
  <si>
    <t>麹町３丁目</t>
  </si>
  <si>
    <t>築地六丁目</t>
  </si>
  <si>
    <t>芝浦二丁目</t>
  </si>
  <si>
    <t>四谷四丁目</t>
  </si>
  <si>
    <t>大塚一丁目</t>
  </si>
  <si>
    <t>上野一丁目</t>
  </si>
  <si>
    <t>向島四丁目</t>
  </si>
  <si>
    <t>若洲</t>
  </si>
  <si>
    <t>上大崎三丁目</t>
  </si>
  <si>
    <t>大岡山二丁目</t>
  </si>
  <si>
    <t>山王三丁目</t>
  </si>
  <si>
    <t>砧一丁目</t>
  </si>
  <si>
    <t>神宮前二丁目</t>
  </si>
  <si>
    <t>新井二丁目</t>
  </si>
  <si>
    <t>久我山三丁目</t>
  </si>
  <si>
    <t>巣鴨一丁目</t>
  </si>
  <si>
    <t>上中里二丁目</t>
  </si>
  <si>
    <t>東日暮里六丁目</t>
  </si>
  <si>
    <t>舟渡一丁目</t>
  </si>
  <si>
    <t>光が丘三丁目</t>
  </si>
  <si>
    <t>関原一丁目</t>
  </si>
  <si>
    <t>高砂八丁目</t>
  </si>
  <si>
    <t>春江町３丁目</t>
  </si>
  <si>
    <t>市場下町</t>
  </si>
  <si>
    <t>守屋町３丁目</t>
  </si>
  <si>
    <t>桜木町７丁目</t>
  </si>
  <si>
    <t>元浜町１丁目</t>
  </si>
  <si>
    <t>共進町２丁目</t>
  </si>
  <si>
    <t>笹下四丁目</t>
  </si>
  <si>
    <t>星川三丁目</t>
  </si>
  <si>
    <t>大池町</t>
  </si>
  <si>
    <t>森一丁目</t>
  </si>
  <si>
    <t>西柴四丁目</t>
  </si>
  <si>
    <t>高田東二丁目</t>
  </si>
  <si>
    <t>長津田みなみ台四丁目</t>
  </si>
  <si>
    <t>恩田町</t>
  </si>
  <si>
    <t>牛久保東一丁目</t>
  </si>
  <si>
    <t>平戸一丁目</t>
  </si>
  <si>
    <t>鍛治ケ谷二丁目</t>
  </si>
  <si>
    <t>緑園三丁目</t>
  </si>
  <si>
    <t>相沢四丁目</t>
  </si>
  <si>
    <t>麹町４丁目</t>
  </si>
  <si>
    <t>築地七丁目</t>
  </si>
  <si>
    <t>芝浦三丁目</t>
  </si>
  <si>
    <t>市谷加賀町１丁目</t>
  </si>
  <si>
    <t>大塚二丁目</t>
  </si>
  <si>
    <t>上野二丁目</t>
  </si>
  <si>
    <t>向島五丁目</t>
  </si>
  <si>
    <t>住吉一丁目</t>
  </si>
  <si>
    <t>上大崎四丁目</t>
  </si>
  <si>
    <t>大橋一丁目</t>
  </si>
  <si>
    <t>山王四丁目</t>
  </si>
  <si>
    <t>砧二丁目</t>
  </si>
  <si>
    <t>神宮前三丁目</t>
  </si>
  <si>
    <t>新井三丁目</t>
  </si>
  <si>
    <t>久我山四丁目</t>
  </si>
  <si>
    <t>巣鴨二丁目</t>
  </si>
  <si>
    <t>上中里三丁目</t>
  </si>
  <si>
    <t>東尾久一丁目</t>
  </si>
  <si>
    <t>舟渡二丁目</t>
  </si>
  <si>
    <t>光が丘四丁目</t>
  </si>
  <si>
    <t>関原二丁目</t>
  </si>
  <si>
    <t>細田一丁目</t>
  </si>
  <si>
    <t>春江町４丁目</t>
  </si>
  <si>
    <t>市場上町</t>
  </si>
  <si>
    <t>守屋町４丁目</t>
  </si>
  <si>
    <t>西戸部町１丁目</t>
  </si>
  <si>
    <t>元浜町２丁目</t>
  </si>
  <si>
    <t>共進町３丁目</t>
  </si>
  <si>
    <t>笹下五丁目</t>
  </si>
  <si>
    <t>西久保町</t>
  </si>
  <si>
    <t>中希望が丘</t>
  </si>
  <si>
    <t>森二丁目</t>
  </si>
  <si>
    <t>大川</t>
  </si>
  <si>
    <t>高田東三丁目</t>
  </si>
  <si>
    <t>長津田みなみ台五丁目</t>
  </si>
  <si>
    <t>下谷本町</t>
  </si>
  <si>
    <t>牛久保東二丁目</t>
  </si>
  <si>
    <t>平戸二丁目</t>
  </si>
  <si>
    <t>鍛治ケ谷町</t>
  </si>
  <si>
    <t>緑園四丁目</t>
  </si>
  <si>
    <t>相沢五丁目</t>
  </si>
  <si>
    <t>麹町５丁目</t>
  </si>
  <si>
    <t>佃一丁目</t>
  </si>
  <si>
    <t>芝浦四丁目</t>
  </si>
  <si>
    <t>市谷加賀町２丁目</t>
  </si>
  <si>
    <t>大塚三丁目</t>
  </si>
  <si>
    <t>上野三丁目</t>
  </si>
  <si>
    <t>江東橋一丁目</t>
  </si>
  <si>
    <t>住吉二丁目</t>
  </si>
  <si>
    <t>西五反田一丁目</t>
  </si>
  <si>
    <t>大橋二丁目</t>
  </si>
  <si>
    <t>昭和島一丁目</t>
  </si>
  <si>
    <t>砧三丁目</t>
  </si>
  <si>
    <t>神宮前四丁目</t>
  </si>
  <si>
    <t>新井四丁目</t>
  </si>
  <si>
    <t>久我山五丁目</t>
  </si>
  <si>
    <t>巣鴨三丁目</t>
  </si>
  <si>
    <t>神谷一丁目</t>
  </si>
  <si>
    <t>東尾久二丁目</t>
  </si>
  <si>
    <t>舟渡三丁目</t>
  </si>
  <si>
    <t>光が丘五丁目</t>
  </si>
  <si>
    <t>関原三丁目</t>
  </si>
  <si>
    <t>細田二丁目</t>
  </si>
  <si>
    <t>春江町５丁目</t>
  </si>
  <si>
    <t>市場西中町</t>
  </si>
  <si>
    <t>出田町</t>
  </si>
  <si>
    <t>西戸部町２丁目</t>
  </si>
  <si>
    <t>元浜町３丁目</t>
  </si>
  <si>
    <t>庚台</t>
  </si>
  <si>
    <t>笹下六丁目</t>
  </si>
  <si>
    <t>中沢一丁目</t>
  </si>
  <si>
    <t>森三丁目</t>
  </si>
  <si>
    <t>大道一丁目</t>
  </si>
  <si>
    <t>高田東四丁目</t>
  </si>
  <si>
    <t>長津田みなみ台六丁目</t>
  </si>
  <si>
    <t>柿の木台</t>
  </si>
  <si>
    <t>牛久保東三丁目</t>
  </si>
  <si>
    <t>平戸三丁目</t>
  </si>
  <si>
    <t>中野町</t>
  </si>
  <si>
    <t>緑園五丁目</t>
  </si>
  <si>
    <t>相沢六丁目</t>
  </si>
  <si>
    <t>麹町６丁目</t>
  </si>
  <si>
    <t>佃二丁目</t>
  </si>
  <si>
    <t>芝公園一丁目</t>
  </si>
  <si>
    <t>市谷甲良町</t>
  </si>
  <si>
    <t>大塚四丁目</t>
  </si>
  <si>
    <t>上野四丁目</t>
  </si>
  <si>
    <t>江東橋二丁目</t>
  </si>
  <si>
    <t>常盤一丁目</t>
  </si>
  <si>
    <t>西五反田二丁目</t>
  </si>
  <si>
    <t>鷹番一丁目</t>
  </si>
  <si>
    <t>昭和島二丁目</t>
  </si>
  <si>
    <t>砧四丁目</t>
  </si>
  <si>
    <t>神宮前五丁目</t>
  </si>
  <si>
    <t>新井五丁目</t>
  </si>
  <si>
    <t>宮前一丁目</t>
  </si>
  <si>
    <t>巣鴨四丁目</t>
  </si>
  <si>
    <t>神谷二丁目</t>
  </si>
  <si>
    <t>東尾久三丁目</t>
  </si>
  <si>
    <t>舟渡四丁目</t>
  </si>
  <si>
    <t>光が丘六丁目</t>
  </si>
  <si>
    <t>宮城一丁目</t>
  </si>
  <si>
    <t>細田三丁目</t>
  </si>
  <si>
    <t>小松川一丁目</t>
  </si>
  <si>
    <t>市場大和町</t>
  </si>
  <si>
    <t>松ケ丘</t>
  </si>
  <si>
    <t>西戸部町３丁目</t>
  </si>
  <si>
    <t>元浜町４丁目</t>
  </si>
  <si>
    <t>弘明寺町</t>
  </si>
  <si>
    <t>笹下七丁目</t>
  </si>
  <si>
    <t>中沢二丁目</t>
  </si>
  <si>
    <t>森四丁目</t>
  </si>
  <si>
    <t>大道二丁目</t>
  </si>
  <si>
    <t>師岡町</t>
  </si>
  <si>
    <t>長津田みなみ台七丁目</t>
  </si>
  <si>
    <t>鴨志田町</t>
  </si>
  <si>
    <t>見花山</t>
  </si>
  <si>
    <t>平戸四丁目</t>
  </si>
  <si>
    <t>長沼町</t>
  </si>
  <si>
    <t>緑園六丁目</t>
  </si>
  <si>
    <t>相沢七丁目</t>
  </si>
  <si>
    <t>三崎町１丁目</t>
  </si>
  <si>
    <t>佃三丁目</t>
  </si>
  <si>
    <t>芝公園二丁目</t>
  </si>
  <si>
    <t>市谷左内町</t>
  </si>
  <si>
    <t>大塚五丁目</t>
  </si>
  <si>
    <t>上野五丁目</t>
  </si>
  <si>
    <t>江東橋三丁目</t>
  </si>
  <si>
    <t>常盤二丁目</t>
  </si>
  <si>
    <t>西五反田三丁目</t>
  </si>
  <si>
    <t>鷹番二丁目</t>
  </si>
  <si>
    <t>上池台一丁目</t>
  </si>
  <si>
    <t>砧五丁目</t>
  </si>
  <si>
    <t>神宮前六丁目</t>
  </si>
  <si>
    <t>大和町１丁目</t>
  </si>
  <si>
    <t>宮前二丁目</t>
  </si>
  <si>
    <t>巣鴨五丁目</t>
  </si>
  <si>
    <t>神谷三丁目</t>
  </si>
  <si>
    <t>東尾久四丁目</t>
  </si>
  <si>
    <t>小豆沢一丁目</t>
  </si>
  <si>
    <t>光が丘七丁目</t>
  </si>
  <si>
    <t>宮城二丁目</t>
  </si>
  <si>
    <t>細田四丁目</t>
  </si>
  <si>
    <t>小松川二丁目</t>
  </si>
  <si>
    <t>東京都江戸川区</t>
    <rPh sb="3" eb="7">
      <t>エドガワク</t>
    </rPh>
    <phoneticPr fontId="18"/>
  </si>
  <si>
    <t>市場東中町</t>
  </si>
  <si>
    <t>松見町１丁目</t>
  </si>
  <si>
    <t>西前町２丁目</t>
  </si>
  <si>
    <t>港町１丁目</t>
  </si>
  <si>
    <t>高根町１丁目</t>
  </si>
  <si>
    <t>上永谷一丁目</t>
  </si>
  <si>
    <t>川辺町</t>
  </si>
  <si>
    <t>中沢三丁目</t>
  </si>
  <si>
    <t>森五丁目</t>
  </si>
  <si>
    <t>谷津町</t>
  </si>
  <si>
    <t>篠原西町</t>
  </si>
  <si>
    <t>長津田町</t>
  </si>
  <si>
    <t>桂台一丁目</t>
  </si>
  <si>
    <t>高山</t>
  </si>
  <si>
    <t>平戸五丁目</t>
  </si>
  <si>
    <t>長倉町</t>
  </si>
  <si>
    <t>緑園七丁目</t>
  </si>
  <si>
    <t>竹村町</t>
  </si>
  <si>
    <t>三崎町２丁目</t>
  </si>
  <si>
    <t>東日本橋一丁目</t>
  </si>
  <si>
    <t>芝公園三丁目</t>
  </si>
  <si>
    <t>市谷砂土原町１丁目</t>
  </si>
  <si>
    <t>大塚六丁目</t>
  </si>
  <si>
    <t>上野六丁目</t>
  </si>
  <si>
    <t>江東橋四丁目</t>
  </si>
  <si>
    <t>新砂一丁目</t>
  </si>
  <si>
    <t>西五反田四丁目</t>
  </si>
  <si>
    <t>鷹番三丁目</t>
  </si>
  <si>
    <t>上池台二丁目</t>
  </si>
  <si>
    <t>砧六丁目</t>
  </si>
  <si>
    <t>神山町</t>
  </si>
  <si>
    <t>大和町２丁目</t>
  </si>
  <si>
    <t>宮前三丁目</t>
  </si>
  <si>
    <t>池袋一丁目</t>
  </si>
  <si>
    <t>西が丘一丁目</t>
  </si>
  <si>
    <t>東尾久五丁目</t>
  </si>
  <si>
    <t>小豆沢二丁目</t>
  </si>
  <si>
    <t>向山一丁目</t>
  </si>
  <si>
    <t>興野一丁目</t>
  </si>
  <si>
    <t>細田五丁目</t>
  </si>
  <si>
    <t>小松川三丁目</t>
  </si>
  <si>
    <t>市場富士見町</t>
  </si>
  <si>
    <t>松見町２丁目</t>
  </si>
  <si>
    <t>西前町３丁目</t>
  </si>
  <si>
    <t>港町２丁目</t>
  </si>
  <si>
    <t>高根町２丁目</t>
  </si>
  <si>
    <t>上永谷二丁目</t>
  </si>
  <si>
    <t>天王町１丁目</t>
  </si>
  <si>
    <t>中白根一丁目</t>
  </si>
  <si>
    <t>森六丁目</t>
  </si>
  <si>
    <t>朝比奈町</t>
  </si>
  <si>
    <t>篠原台町</t>
  </si>
  <si>
    <t>東本郷一丁目</t>
  </si>
  <si>
    <t>桂台二丁目</t>
  </si>
  <si>
    <t>佐江戸町</t>
  </si>
  <si>
    <t>平戸町</t>
  </si>
  <si>
    <t>長尾台町</t>
  </si>
  <si>
    <t>和泉町</t>
  </si>
  <si>
    <t>中央</t>
  </si>
  <si>
    <t>三崎町３丁目</t>
  </si>
  <si>
    <t>東日本橋二丁目</t>
  </si>
  <si>
    <t>芝公園四丁目</t>
  </si>
  <si>
    <t>市谷砂土原町２丁目</t>
  </si>
  <si>
    <t>湯島一丁目</t>
  </si>
  <si>
    <t>上野七丁目</t>
  </si>
  <si>
    <t>江東橋五丁目</t>
  </si>
  <si>
    <t>新砂二丁目</t>
  </si>
  <si>
    <t>西五反田五丁目</t>
  </si>
  <si>
    <t>中央町１丁目</t>
  </si>
  <si>
    <t>上池台三丁目</t>
  </si>
  <si>
    <t>砧七丁目</t>
  </si>
  <si>
    <t>神泉町</t>
  </si>
  <si>
    <t>大和町３丁目</t>
  </si>
  <si>
    <t>宮前四丁目</t>
  </si>
  <si>
    <t>池袋二丁目</t>
  </si>
  <si>
    <t>西が丘二丁目</t>
  </si>
  <si>
    <t>東尾久六丁目</t>
  </si>
  <si>
    <t>小豆沢三丁目</t>
  </si>
  <si>
    <t>向山二丁目</t>
  </si>
  <si>
    <t>興野二丁目</t>
  </si>
  <si>
    <t>四つ木一丁目</t>
  </si>
  <si>
    <t>小松川四丁目</t>
  </si>
  <si>
    <t>獅子ケ谷一丁目</t>
  </si>
  <si>
    <t>松見町３丁目</t>
  </si>
  <si>
    <t>西平沼町</t>
  </si>
  <si>
    <t>港町３丁目</t>
  </si>
  <si>
    <t>高根町３丁目</t>
  </si>
  <si>
    <t>上永谷三丁目</t>
  </si>
  <si>
    <t>天王町２丁目</t>
  </si>
  <si>
    <t>中白根二丁目</t>
  </si>
  <si>
    <t>森が丘一丁目</t>
  </si>
  <si>
    <t>町屋町</t>
  </si>
  <si>
    <t>篠原町</t>
  </si>
  <si>
    <t>東本郷二丁目</t>
  </si>
  <si>
    <t>元石川町</t>
  </si>
  <si>
    <t>桜並木</t>
  </si>
  <si>
    <t>俣野町</t>
  </si>
  <si>
    <t>田谷町</t>
  </si>
  <si>
    <t>和泉が丘一丁目</t>
  </si>
  <si>
    <t>中屋敷一丁目</t>
  </si>
  <si>
    <t>三番町</t>
  </si>
  <si>
    <t>東日本橋三丁目</t>
  </si>
  <si>
    <t>芝大門一丁目</t>
  </si>
  <si>
    <t>市谷砂土原町３丁目</t>
  </si>
  <si>
    <t>湯島二丁目</t>
  </si>
  <si>
    <t>上野公園</t>
  </si>
  <si>
    <t>石原一丁目</t>
  </si>
  <si>
    <t>新砂三丁目</t>
  </si>
  <si>
    <t>西五反田六丁目</t>
  </si>
  <si>
    <t>中央町２丁目</t>
  </si>
  <si>
    <t>上池台四丁目</t>
  </si>
  <si>
    <t>砧八丁目</t>
  </si>
  <si>
    <t>神南一丁目</t>
  </si>
  <si>
    <t>大和町４丁目</t>
  </si>
  <si>
    <t>宮前五丁目</t>
  </si>
  <si>
    <t>池袋三丁目</t>
  </si>
  <si>
    <t>西が丘三丁目</t>
  </si>
  <si>
    <t>東尾久七丁目</t>
  </si>
  <si>
    <t>小豆沢四丁目</t>
  </si>
  <si>
    <t>向山三丁目</t>
  </si>
  <si>
    <t>栗原一丁目</t>
  </si>
  <si>
    <t>四つ木二丁目</t>
  </si>
  <si>
    <t>松江一丁目</t>
  </si>
  <si>
    <t>獅子ケ谷二丁目</t>
  </si>
  <si>
    <t>松見町４丁目</t>
  </si>
  <si>
    <t>赤門町２丁目</t>
  </si>
  <si>
    <t>港町４丁目</t>
  </si>
  <si>
    <t>高根町４丁目</t>
  </si>
  <si>
    <t>上永谷四丁目</t>
  </si>
  <si>
    <t>東川島町</t>
  </si>
  <si>
    <t>中白根三丁目</t>
  </si>
  <si>
    <t>森が丘二丁目</t>
  </si>
  <si>
    <t>長浜</t>
  </si>
  <si>
    <t>篠原東一丁目</t>
  </si>
  <si>
    <t>東本郷三丁目</t>
  </si>
  <si>
    <t>黒須田</t>
  </si>
  <si>
    <t>勝田町</t>
  </si>
  <si>
    <t>名瀬町</t>
  </si>
  <si>
    <t>東上郷町</t>
  </si>
  <si>
    <t>和泉が丘二丁目</t>
  </si>
  <si>
    <t>中屋敷二丁目</t>
  </si>
  <si>
    <t>四番町</t>
  </si>
  <si>
    <t>日本橋一丁目</t>
  </si>
  <si>
    <t>芝大門二丁目</t>
  </si>
  <si>
    <t>市谷山伏町</t>
  </si>
  <si>
    <t>湯島三丁目</t>
  </si>
  <si>
    <t>上野桜木一丁目</t>
  </si>
  <si>
    <t>石原二丁目</t>
  </si>
  <si>
    <t>新大橋一丁目</t>
  </si>
  <si>
    <t>西五反田七丁目</t>
  </si>
  <si>
    <t>中根一丁目</t>
  </si>
  <si>
    <t>上池台五丁目</t>
  </si>
  <si>
    <t>砧公園</t>
  </si>
  <si>
    <t>神南二丁目</t>
  </si>
  <si>
    <t>中央一丁目</t>
  </si>
  <si>
    <t>高井戸西一丁目</t>
  </si>
  <si>
    <t>池袋四丁目</t>
  </si>
  <si>
    <t>西ヶ原一丁目</t>
  </si>
  <si>
    <t>東尾久八丁目</t>
  </si>
  <si>
    <t>小茂根一丁目</t>
  </si>
  <si>
    <t>向山四丁目</t>
  </si>
  <si>
    <t>栗原二丁目</t>
  </si>
  <si>
    <t>四つ木三丁目</t>
  </si>
  <si>
    <t>松江二丁目</t>
  </si>
  <si>
    <t>獅子ケ谷三丁目</t>
  </si>
  <si>
    <t>松本町１丁目</t>
  </si>
  <si>
    <t>浅間台</t>
  </si>
  <si>
    <t>港町５丁目</t>
  </si>
  <si>
    <t>高砂町１丁目</t>
  </si>
  <si>
    <t>上永谷五丁目</t>
  </si>
  <si>
    <t>藤塚町</t>
  </si>
  <si>
    <t>中白根四丁目</t>
  </si>
  <si>
    <t>杉田一丁目</t>
  </si>
  <si>
    <t>長浜一丁目</t>
  </si>
  <si>
    <t>篠原東二丁目</t>
  </si>
  <si>
    <t>東本郷四丁目</t>
  </si>
  <si>
    <t>桜台</t>
  </si>
  <si>
    <t>勝田南一丁目</t>
  </si>
  <si>
    <t>矢部町</t>
  </si>
  <si>
    <t>柏陽</t>
  </si>
  <si>
    <t>和泉が丘三丁目</t>
  </si>
  <si>
    <t>中屋敷三丁目</t>
  </si>
  <si>
    <t>神田花岡町</t>
  </si>
  <si>
    <t>日本橋二丁目</t>
  </si>
  <si>
    <t>新橋一丁目</t>
  </si>
  <si>
    <t>市谷船河原町</t>
  </si>
  <si>
    <t>湯島四丁目</t>
  </si>
  <si>
    <t>上野桜木二丁目</t>
  </si>
  <si>
    <t>石原三丁目</t>
  </si>
  <si>
    <t>新大橋二丁目</t>
  </si>
  <si>
    <t>西五反田八丁目</t>
  </si>
  <si>
    <t>中根二丁目</t>
  </si>
  <si>
    <t>城南島一丁目</t>
  </si>
  <si>
    <t>宮坂一丁目</t>
  </si>
  <si>
    <t>西原一丁目</t>
  </si>
  <si>
    <t>中央二丁目</t>
  </si>
  <si>
    <t>高井戸西二丁目</t>
  </si>
  <si>
    <t>池袋本町１丁目</t>
  </si>
  <si>
    <t>西ヶ原二丁目</t>
  </si>
  <si>
    <t>南千住一丁目</t>
  </si>
  <si>
    <t>小茂根二丁目</t>
  </si>
  <si>
    <t>栗原三丁目</t>
  </si>
  <si>
    <t>四つ木四丁目</t>
  </si>
  <si>
    <t>松江三丁目</t>
  </si>
  <si>
    <t>寺谷一丁目</t>
  </si>
  <si>
    <t>松本町２丁目</t>
  </si>
  <si>
    <t>浅間町１丁目</t>
  </si>
  <si>
    <t>港町６丁目</t>
  </si>
  <si>
    <t>高砂町２丁目</t>
  </si>
  <si>
    <t>上永谷六丁目</t>
  </si>
  <si>
    <t>仏向町</t>
  </si>
  <si>
    <t>中尾一丁目</t>
  </si>
  <si>
    <t>杉田二丁目</t>
  </si>
  <si>
    <t>長浜二丁目</t>
  </si>
  <si>
    <t>篠原東三丁目</t>
  </si>
  <si>
    <t>東本郷五丁目</t>
  </si>
  <si>
    <t>市ケ尾町</t>
  </si>
  <si>
    <t>勝田南二丁目</t>
  </si>
  <si>
    <t>飯島町</t>
  </si>
  <si>
    <t>東野</t>
  </si>
  <si>
    <t>神田岩本町</t>
  </si>
  <si>
    <t>日本橋三丁目</t>
  </si>
  <si>
    <t>新橋二丁目</t>
  </si>
  <si>
    <t>市谷台町</t>
  </si>
  <si>
    <t>白山一丁目</t>
  </si>
  <si>
    <t>清川一丁目</t>
  </si>
  <si>
    <t>石原四丁目</t>
  </si>
  <si>
    <t>新大橋三丁目</t>
  </si>
  <si>
    <t>西大井一丁目</t>
  </si>
  <si>
    <t>中町１丁目</t>
  </si>
  <si>
    <t>城南島二丁目</t>
  </si>
  <si>
    <t>宮坂二丁目</t>
  </si>
  <si>
    <t>西原二丁目</t>
  </si>
  <si>
    <t>中央三丁目</t>
  </si>
  <si>
    <t>高井戸西三丁目</t>
  </si>
  <si>
    <t>池袋本町２丁目</t>
  </si>
  <si>
    <t>西ヶ原三丁目</t>
  </si>
  <si>
    <t>南千住二丁目</t>
  </si>
  <si>
    <t>小茂根三丁目</t>
  </si>
  <si>
    <t>栗原四丁目</t>
  </si>
  <si>
    <t>四つ木五丁目</t>
  </si>
  <si>
    <t>松江四丁目</t>
  </si>
  <si>
    <t>寺谷二丁目</t>
  </si>
  <si>
    <t>松本町３丁目</t>
  </si>
  <si>
    <t>浅間町２丁目</t>
  </si>
  <si>
    <t>根岸旭台</t>
  </si>
  <si>
    <t>高砂町３丁目</t>
  </si>
  <si>
    <t>上永谷町</t>
  </si>
  <si>
    <t>保土ケ谷町１丁目</t>
  </si>
  <si>
    <t>中尾二丁目</t>
  </si>
  <si>
    <t>杉田三丁目</t>
  </si>
  <si>
    <t>鳥浜町</t>
  </si>
  <si>
    <t>篠原北一丁目</t>
  </si>
  <si>
    <t>東本郷六丁目</t>
  </si>
  <si>
    <t>寺家町</t>
  </si>
  <si>
    <t>新栄町</t>
  </si>
  <si>
    <t>尾月</t>
  </si>
  <si>
    <t>東野台</t>
  </si>
  <si>
    <t>神田錦町１丁目</t>
  </si>
  <si>
    <t>日本橋横山町</t>
  </si>
  <si>
    <t>新橋三丁目</t>
  </si>
  <si>
    <t>市谷鷹匠町</t>
  </si>
  <si>
    <t>白山二丁目</t>
  </si>
  <si>
    <t>清川二丁目</t>
  </si>
  <si>
    <t>千歳一丁目</t>
  </si>
  <si>
    <t>新木場一丁目</t>
  </si>
  <si>
    <t>西大井二丁目</t>
  </si>
  <si>
    <t>中町２丁目</t>
  </si>
  <si>
    <t>城南島三丁目</t>
  </si>
  <si>
    <t>宮坂三丁目</t>
  </si>
  <si>
    <t>西原三丁目</t>
  </si>
  <si>
    <t>中央四丁目</t>
  </si>
  <si>
    <t>高井戸東一丁目</t>
  </si>
  <si>
    <t>池袋本町３丁目</t>
  </si>
  <si>
    <t>西ヶ原四丁目</t>
  </si>
  <si>
    <t>南千住三丁目</t>
  </si>
  <si>
    <t>小茂根四丁目</t>
  </si>
  <si>
    <t>古千谷一丁目</t>
  </si>
  <si>
    <t>柴又一丁目</t>
  </si>
  <si>
    <t>松江五丁目</t>
  </si>
  <si>
    <t>汐入町１丁目</t>
  </si>
  <si>
    <t>松本町４丁目</t>
  </si>
  <si>
    <t>浅間町３丁目</t>
  </si>
  <si>
    <t>根岸加曽台</t>
  </si>
  <si>
    <t>三春台</t>
  </si>
  <si>
    <t>上大岡西一丁目</t>
  </si>
  <si>
    <t>保土ケ谷町２丁目</t>
  </si>
  <si>
    <t>鶴ケ峰一丁目</t>
  </si>
  <si>
    <t>杉田四丁目</t>
  </si>
  <si>
    <t>泥亀一丁目</t>
  </si>
  <si>
    <t>篠原北二丁目</t>
  </si>
  <si>
    <t>東本郷町</t>
  </si>
  <si>
    <t>若草台</t>
  </si>
  <si>
    <t>折本町</t>
  </si>
  <si>
    <t>本郷台一丁目</t>
  </si>
  <si>
    <t>南瀬谷一丁目</t>
  </si>
  <si>
    <t>神田錦町２丁目</t>
  </si>
  <si>
    <t>日本橋蛎殻町１丁目</t>
  </si>
  <si>
    <t>新橋四丁目</t>
  </si>
  <si>
    <t>市谷仲之町</t>
  </si>
  <si>
    <t>白山三丁目</t>
  </si>
  <si>
    <t>西浅草一丁目</t>
  </si>
  <si>
    <t>千歳二丁目</t>
  </si>
  <si>
    <t>新木場二丁目</t>
  </si>
  <si>
    <t>西大井三丁目</t>
  </si>
  <si>
    <t>中目黒一丁目</t>
  </si>
  <si>
    <t>城南島四丁目</t>
  </si>
  <si>
    <t>給田一丁目</t>
  </si>
  <si>
    <t>千駄ヶ谷一丁目</t>
  </si>
  <si>
    <t>中央五丁目</t>
  </si>
  <si>
    <t>高井戸東二丁目</t>
  </si>
  <si>
    <t>池袋本町４丁目</t>
  </si>
  <si>
    <t>赤羽一丁目</t>
  </si>
  <si>
    <t>南千住四丁目</t>
  </si>
  <si>
    <t>小茂根五丁目</t>
  </si>
  <si>
    <t>高松四丁目</t>
  </si>
  <si>
    <t>古千谷二丁目</t>
  </si>
  <si>
    <t>柴又二丁目</t>
  </si>
  <si>
    <t>松江六丁目</t>
  </si>
  <si>
    <t>汐入町２丁目</t>
  </si>
  <si>
    <t>松本町５丁目</t>
  </si>
  <si>
    <t>浅間町４丁目</t>
  </si>
  <si>
    <t>根岸台</t>
  </si>
  <si>
    <t>山王町１丁目</t>
  </si>
  <si>
    <t>上大岡西二丁目</t>
  </si>
  <si>
    <t>保土ケ谷町３丁目</t>
  </si>
  <si>
    <t>鶴ケ峰二丁目</t>
  </si>
  <si>
    <t>杉田五丁目</t>
  </si>
  <si>
    <t>泥亀二丁目</t>
  </si>
  <si>
    <t>小机町</t>
  </si>
  <si>
    <t>松風台</t>
  </si>
  <si>
    <t>川向町</t>
  </si>
  <si>
    <t>本郷台二丁目</t>
  </si>
  <si>
    <t>南瀬谷二丁目</t>
  </si>
  <si>
    <t>神田錦町３丁目</t>
  </si>
  <si>
    <t>日本橋蛎殻町２丁目</t>
  </si>
  <si>
    <t>新橋五丁目</t>
  </si>
  <si>
    <t>市谷長延寺町</t>
  </si>
  <si>
    <t>白山四丁目</t>
  </si>
  <si>
    <t>西浅草二丁目</t>
  </si>
  <si>
    <t>千歳三丁目</t>
  </si>
  <si>
    <t>新木場三丁目</t>
  </si>
  <si>
    <t>西大井四丁目</t>
  </si>
  <si>
    <t>中目黒二丁目</t>
  </si>
  <si>
    <t>城南島五丁目</t>
  </si>
  <si>
    <t>給田二丁目</t>
  </si>
  <si>
    <t>千駄ヶ谷二丁目</t>
  </si>
  <si>
    <t>中野一丁目</t>
  </si>
  <si>
    <t>高井戸東三丁目</t>
  </si>
  <si>
    <t>長崎一丁目</t>
  </si>
  <si>
    <t>赤羽二丁目</t>
  </si>
  <si>
    <t>南千住五丁目</t>
  </si>
  <si>
    <t>上板橋一丁目</t>
  </si>
  <si>
    <t>高松五丁目</t>
  </si>
  <si>
    <t>古千谷本町１丁目</t>
  </si>
  <si>
    <t>柴又三丁目</t>
  </si>
  <si>
    <t>松江七丁目</t>
  </si>
  <si>
    <t>汐入町３丁目</t>
  </si>
  <si>
    <t>松本町６丁目</t>
  </si>
  <si>
    <t>浅間町５丁目</t>
  </si>
  <si>
    <t>根岸町１丁目</t>
  </si>
  <si>
    <t>山王町２丁目</t>
  </si>
  <si>
    <t>上大岡西三丁目</t>
  </si>
  <si>
    <t>峰岡町１丁目</t>
  </si>
  <si>
    <t>鶴ケ峰本町１丁目</t>
  </si>
  <si>
    <t>杉田六丁目</t>
  </si>
  <si>
    <t>東朝比奈一丁目</t>
  </si>
  <si>
    <t>新羽町</t>
  </si>
  <si>
    <t>上谷本町</t>
  </si>
  <si>
    <t>川和台</t>
  </si>
  <si>
    <t>本郷台三丁目</t>
  </si>
  <si>
    <t>南台一丁目</t>
  </si>
  <si>
    <t>神田紺屋町</t>
  </si>
  <si>
    <t>日本橋兜町</t>
  </si>
  <si>
    <t>新橋六丁目</t>
  </si>
  <si>
    <t>市谷田町１丁目</t>
  </si>
  <si>
    <t>白山五丁目</t>
  </si>
  <si>
    <t>西浅草三丁目</t>
  </si>
  <si>
    <t>太平一丁目</t>
  </si>
  <si>
    <t>新木場四丁目</t>
  </si>
  <si>
    <t>西大井五丁目</t>
  </si>
  <si>
    <t>中目黒三丁目</t>
  </si>
  <si>
    <t>城南島六丁目</t>
  </si>
  <si>
    <t>給田三丁目</t>
  </si>
  <si>
    <t>千駄ヶ谷三丁目</t>
  </si>
  <si>
    <t>中野二丁目</t>
  </si>
  <si>
    <t>高井戸東四丁目</t>
  </si>
  <si>
    <t>長崎二丁目</t>
  </si>
  <si>
    <t>赤羽三丁目</t>
  </si>
  <si>
    <t>南千住六丁目</t>
  </si>
  <si>
    <t>上板橋二丁目</t>
  </si>
  <si>
    <t>高松六丁目</t>
  </si>
  <si>
    <t>古千谷本町２丁目</t>
  </si>
  <si>
    <t>柴又四丁目</t>
  </si>
  <si>
    <t>松島一丁目</t>
  </si>
  <si>
    <t>小野町</t>
  </si>
  <si>
    <t>上反町１丁目</t>
  </si>
  <si>
    <t>根岸町２丁目</t>
  </si>
  <si>
    <t>山王町３丁目</t>
  </si>
  <si>
    <t>上大岡東一丁目</t>
  </si>
  <si>
    <t>峰岡町２丁目</t>
  </si>
  <si>
    <t>鶴ケ峰本町２丁目</t>
  </si>
  <si>
    <t>杉田七丁目</t>
  </si>
  <si>
    <t>東朝比奈二丁目</t>
  </si>
  <si>
    <t>新横浜一丁目</t>
  </si>
  <si>
    <t>新石川一丁目</t>
  </si>
  <si>
    <t>川和町</t>
  </si>
  <si>
    <t>本郷台四丁目</t>
  </si>
  <si>
    <t>南台二丁目</t>
  </si>
  <si>
    <t>神田佐久間河岸</t>
  </si>
  <si>
    <t>日本橋茅場町１丁目</t>
  </si>
  <si>
    <t>西新橋一丁目</t>
  </si>
  <si>
    <t>市谷田町２丁目</t>
  </si>
  <si>
    <t>本郷一丁目</t>
  </si>
  <si>
    <t>千束一丁目</t>
  </si>
  <si>
    <t>太平二丁目</t>
  </si>
  <si>
    <t>森下一丁目</t>
  </si>
  <si>
    <t>西大井六丁目</t>
  </si>
  <si>
    <t>中目黒四丁目</t>
  </si>
  <si>
    <t>城南島七丁目</t>
  </si>
  <si>
    <t>給田四丁目</t>
  </si>
  <si>
    <t>千駄ヶ谷四丁目</t>
  </si>
  <si>
    <t>中野三丁目</t>
  </si>
  <si>
    <t>高円寺南一丁目</t>
  </si>
  <si>
    <t>長崎三丁目</t>
  </si>
  <si>
    <t>赤羽西一丁目</t>
  </si>
  <si>
    <t>南千住七丁目</t>
  </si>
  <si>
    <t>上板橋三丁目</t>
  </si>
  <si>
    <t>高野台一丁目</t>
  </si>
  <si>
    <t>古千谷本町３丁目</t>
  </si>
  <si>
    <t>柴又五丁目</t>
  </si>
  <si>
    <t>松島二丁目</t>
  </si>
  <si>
    <t>上の宮一丁目</t>
  </si>
  <si>
    <t>上反町２丁目</t>
  </si>
  <si>
    <t>根岸町３丁目</t>
  </si>
  <si>
    <t>山王町４丁目</t>
  </si>
  <si>
    <t>上大岡東二丁目</t>
  </si>
  <si>
    <t>峰岡町３丁目</t>
  </si>
  <si>
    <t>鶴ケ峰本町３丁目</t>
  </si>
  <si>
    <t>杉田八丁目</t>
  </si>
  <si>
    <t>東朝比奈三丁目</t>
  </si>
  <si>
    <t>新横浜二丁目</t>
  </si>
  <si>
    <t>新石川二丁目</t>
  </si>
  <si>
    <t>早渕一丁目</t>
  </si>
  <si>
    <t>本郷台五丁目</t>
  </si>
  <si>
    <t>二ツ橋町</t>
  </si>
  <si>
    <t>神田佐久間町１丁目</t>
  </si>
  <si>
    <t>日本橋茅場町２丁目</t>
  </si>
  <si>
    <t>西新橋二丁目</t>
  </si>
  <si>
    <t>市谷田町３丁目</t>
  </si>
  <si>
    <t>本郷二丁目</t>
  </si>
  <si>
    <t>千束二丁目</t>
  </si>
  <si>
    <t>太平三丁目</t>
  </si>
  <si>
    <t>森下二丁目</t>
  </si>
  <si>
    <t>西中延一丁目</t>
  </si>
  <si>
    <t>中目黒五丁目</t>
  </si>
  <si>
    <t>新蒲田一丁目</t>
  </si>
  <si>
    <t>給田五丁目</t>
  </si>
  <si>
    <t>千駄ヶ谷五丁目</t>
  </si>
  <si>
    <t>中野四丁目</t>
  </si>
  <si>
    <t>高円寺南二丁目</t>
  </si>
  <si>
    <t>長崎四丁目</t>
  </si>
  <si>
    <t>赤羽西二丁目</t>
  </si>
  <si>
    <t>南千住八丁目</t>
  </si>
  <si>
    <t>常盤台一丁目</t>
  </si>
  <si>
    <t>高野台二丁目</t>
  </si>
  <si>
    <t>古千谷本町４丁目</t>
  </si>
  <si>
    <t>柴又六丁目</t>
  </si>
  <si>
    <t>松島三丁目</t>
  </si>
  <si>
    <t>上の宮二丁目</t>
  </si>
  <si>
    <t>新浦島町１丁目</t>
  </si>
  <si>
    <t>東ケ丘</t>
  </si>
  <si>
    <t>鷺山</t>
  </si>
  <si>
    <t>山王町５丁目</t>
  </si>
  <si>
    <t>上大岡東三丁目</t>
  </si>
  <si>
    <t>峰沢町</t>
  </si>
  <si>
    <t>都岡町</t>
  </si>
  <si>
    <t>杉田九丁目</t>
  </si>
  <si>
    <t>能見台一丁目</t>
  </si>
  <si>
    <t>新横浜三丁目</t>
  </si>
  <si>
    <t>北八朔町</t>
  </si>
  <si>
    <t>新石川三丁目</t>
  </si>
  <si>
    <t>早渕二丁目</t>
  </si>
  <si>
    <t>野七里一丁目</t>
  </si>
  <si>
    <t>北新</t>
  </si>
  <si>
    <t>神田佐久間町２丁目</t>
  </si>
  <si>
    <t>日本橋茅場町３丁目</t>
  </si>
  <si>
    <t>西新橋三丁目</t>
  </si>
  <si>
    <t>市谷八幡町</t>
  </si>
  <si>
    <t>本郷三丁目</t>
  </si>
  <si>
    <t>千束三丁目</t>
  </si>
  <si>
    <t>太平四丁目</t>
  </si>
  <si>
    <t>森下三丁目</t>
  </si>
  <si>
    <t>西中延二丁目</t>
  </si>
  <si>
    <t>東が丘一丁目</t>
  </si>
  <si>
    <t>新蒲田二丁目</t>
  </si>
  <si>
    <t>玉川一丁目</t>
  </si>
  <si>
    <t>千駄ヶ谷六丁目</t>
  </si>
  <si>
    <t>中野五丁目</t>
  </si>
  <si>
    <t>高円寺南三丁目</t>
  </si>
  <si>
    <t>長崎五丁目</t>
  </si>
  <si>
    <t>赤羽西三丁目</t>
  </si>
  <si>
    <t>常盤台二丁目</t>
  </si>
  <si>
    <t>高野台三丁目</t>
  </si>
  <si>
    <t>弘道一丁目</t>
  </si>
  <si>
    <t>柴又七丁目</t>
  </si>
  <si>
    <t>松島四丁目</t>
  </si>
  <si>
    <t>上末吉一丁目</t>
  </si>
  <si>
    <t>新浦島町２丁目</t>
  </si>
  <si>
    <t>東久保町</t>
  </si>
  <si>
    <t>桜木町１丁目</t>
  </si>
  <si>
    <t>山谷</t>
  </si>
  <si>
    <t>大久保一丁目</t>
  </si>
  <si>
    <t>法泉一丁目</t>
  </si>
  <si>
    <t>東希望が丘</t>
  </si>
  <si>
    <t>杉田坪呑</t>
  </si>
  <si>
    <t>能見台二丁目</t>
  </si>
  <si>
    <t>新吉田町</t>
  </si>
  <si>
    <t>霧が丘一丁目</t>
  </si>
  <si>
    <t>新石川四丁目</t>
  </si>
  <si>
    <t>早渕三丁目</t>
  </si>
  <si>
    <t>野七里二丁目</t>
  </si>
  <si>
    <t>北町</t>
  </si>
  <si>
    <t>神田佐久間町３丁目</t>
  </si>
  <si>
    <t>日本橋久松町</t>
  </si>
  <si>
    <t>西麻布一丁目</t>
  </si>
  <si>
    <t>市谷本村町</t>
  </si>
  <si>
    <t>本郷四丁目</t>
  </si>
  <si>
    <t>千束四丁目</t>
  </si>
  <si>
    <t>堤通一丁目</t>
  </si>
  <si>
    <t>森下四丁目</t>
  </si>
  <si>
    <t>西中延三丁目</t>
  </si>
  <si>
    <t>東が丘二丁目</t>
  </si>
  <si>
    <t>新蒲田三丁目</t>
  </si>
  <si>
    <t>玉川二丁目</t>
  </si>
  <si>
    <t>代官山町</t>
  </si>
  <si>
    <t>中野六丁目</t>
  </si>
  <si>
    <t>高円寺南四丁目</t>
  </si>
  <si>
    <t>長崎六丁目</t>
  </si>
  <si>
    <t>赤羽西四丁目</t>
  </si>
  <si>
    <t>常盤台三丁目</t>
  </si>
  <si>
    <t>高野台四丁目</t>
  </si>
  <si>
    <t>弘道二丁目</t>
  </si>
  <si>
    <t>小菅一丁目</t>
  </si>
  <si>
    <t>松本一丁目</t>
  </si>
  <si>
    <t>上末吉二丁目</t>
  </si>
  <si>
    <t>新子安一丁目</t>
  </si>
  <si>
    <t>藤棚町１丁目</t>
  </si>
  <si>
    <t>桜木町２丁目</t>
  </si>
  <si>
    <t>蒔田町</t>
  </si>
  <si>
    <t>大久保二丁目</t>
  </si>
  <si>
    <t>法泉二丁目</t>
  </si>
  <si>
    <t>南希望が丘</t>
  </si>
  <si>
    <t>西町</t>
  </si>
  <si>
    <t>能見台三丁目</t>
  </si>
  <si>
    <t>新吉田東一丁目</t>
  </si>
  <si>
    <t>霧が丘二丁目</t>
  </si>
  <si>
    <t>成合町</t>
  </si>
  <si>
    <t>大丸</t>
  </si>
  <si>
    <t>神田佐久間町４丁目</t>
  </si>
  <si>
    <t>日本橋室町１丁目</t>
  </si>
  <si>
    <t>西麻布二丁目</t>
  </si>
  <si>
    <t>市谷薬王寺町</t>
  </si>
  <si>
    <t>本郷五丁目</t>
  </si>
  <si>
    <t>浅草一丁目</t>
  </si>
  <si>
    <t>堤通二丁目</t>
  </si>
  <si>
    <t>森下五丁目</t>
  </si>
  <si>
    <t>西品川一丁目</t>
  </si>
  <si>
    <t>東山一丁目</t>
  </si>
  <si>
    <t>西蒲田一丁目</t>
  </si>
  <si>
    <t>玉川三丁目</t>
  </si>
  <si>
    <t>代々木一丁目</t>
  </si>
  <si>
    <t>東中野一丁目</t>
  </si>
  <si>
    <t>高円寺南五丁目</t>
  </si>
  <si>
    <t>東池袋一丁目</t>
  </si>
  <si>
    <t>赤羽西五丁目</t>
  </si>
  <si>
    <t>常盤台四丁目</t>
  </si>
  <si>
    <t>高野台五丁目</t>
  </si>
  <si>
    <t>江北一丁目</t>
  </si>
  <si>
    <t>小菅二丁目</t>
  </si>
  <si>
    <t>松本二丁目</t>
  </si>
  <si>
    <t>上末吉三丁目</t>
  </si>
  <si>
    <t>新子安二丁目</t>
  </si>
  <si>
    <t>藤棚町２丁目</t>
  </si>
  <si>
    <t>桜木町３丁目</t>
  </si>
  <si>
    <t>若宮町１丁目</t>
  </si>
  <si>
    <t>大久保三丁目</t>
  </si>
  <si>
    <t>法泉三丁目</t>
  </si>
  <si>
    <t>南本宿町</t>
  </si>
  <si>
    <t>滝頭一丁目</t>
  </si>
  <si>
    <t>能見台四丁目</t>
  </si>
  <si>
    <t>新吉田東二丁目</t>
  </si>
  <si>
    <t>霧が丘三丁目</t>
  </si>
  <si>
    <t>大熊町</t>
  </si>
  <si>
    <t>神田司町２丁目</t>
  </si>
  <si>
    <t>日本橋室町２丁目</t>
  </si>
  <si>
    <t>西麻布三丁目</t>
  </si>
  <si>
    <t>市谷柳町</t>
  </si>
  <si>
    <t>本郷六丁目</t>
  </si>
  <si>
    <t>浅草二丁目</t>
  </si>
  <si>
    <t>東駒形一丁目</t>
  </si>
  <si>
    <t>深川一丁目</t>
  </si>
  <si>
    <t>西品川二丁目</t>
  </si>
  <si>
    <t>東山二丁目</t>
  </si>
  <si>
    <t>西蒲田二丁目</t>
  </si>
  <si>
    <t>玉川四丁目</t>
  </si>
  <si>
    <t>代々木二丁目</t>
  </si>
  <si>
    <t>東中野二丁目</t>
  </si>
  <si>
    <t>高円寺北一丁目</t>
  </si>
  <si>
    <t>東池袋二丁目</t>
  </si>
  <si>
    <t>赤羽西六丁目</t>
  </si>
  <si>
    <t>新河岸一丁目</t>
  </si>
  <si>
    <t>桜台一丁目</t>
  </si>
  <si>
    <t>江北二丁目</t>
  </si>
  <si>
    <t>小菅三丁目</t>
  </si>
  <si>
    <t>上一色一丁目</t>
  </si>
  <si>
    <t>上末吉四丁目</t>
  </si>
  <si>
    <t>新町</t>
  </si>
  <si>
    <t>南軽井沢</t>
  </si>
  <si>
    <t>三吉町</t>
  </si>
  <si>
    <t>若宮町２丁目</t>
  </si>
  <si>
    <t>東永谷一丁目</t>
  </si>
  <si>
    <t>明神台</t>
  </si>
  <si>
    <t>二俣川一丁目</t>
  </si>
  <si>
    <t>滝頭二丁目</t>
  </si>
  <si>
    <t>能見台五丁目</t>
  </si>
  <si>
    <t>新吉田東三丁目</t>
  </si>
  <si>
    <t>霧が丘四丁目</t>
  </si>
  <si>
    <t>大棚西</t>
  </si>
  <si>
    <t>神田駿河台一丁目</t>
  </si>
  <si>
    <t>日本橋室町３丁目</t>
  </si>
  <si>
    <t>西麻布四丁目</t>
  </si>
  <si>
    <t>若宮町</t>
  </si>
  <si>
    <t>本郷七丁目</t>
  </si>
  <si>
    <t>浅草三丁目</t>
  </si>
  <si>
    <t>東駒形二丁目</t>
  </si>
  <si>
    <t>深川二丁目</t>
  </si>
  <si>
    <t>西品川三丁目</t>
  </si>
  <si>
    <t>東山三丁目</t>
  </si>
  <si>
    <t>西蒲田三丁目</t>
  </si>
  <si>
    <t>玉川台一丁目</t>
  </si>
  <si>
    <t>代々木三丁目</t>
  </si>
  <si>
    <t>東中野三丁目</t>
  </si>
  <si>
    <t>高円寺北二丁目</t>
  </si>
  <si>
    <t>東池袋三丁目</t>
  </si>
  <si>
    <t>赤羽台一丁目</t>
  </si>
  <si>
    <t>新河岸二丁目</t>
  </si>
  <si>
    <t>桜台二丁目</t>
  </si>
  <si>
    <t>江北三丁目</t>
  </si>
  <si>
    <t>小菅四丁目</t>
  </si>
  <si>
    <t>上一色二丁目</t>
  </si>
  <si>
    <t>上末吉五丁目</t>
  </si>
  <si>
    <t>神大寺一丁目</t>
  </si>
  <si>
    <t>南幸一丁目</t>
  </si>
  <si>
    <t>山下町</t>
  </si>
  <si>
    <t>若宮町３丁目</t>
  </si>
  <si>
    <t>東永谷二丁目</t>
  </si>
  <si>
    <t>和田一丁目</t>
  </si>
  <si>
    <t>二俣川二丁目</t>
  </si>
  <si>
    <t>滝頭三丁目</t>
  </si>
  <si>
    <t>能見台六丁目</t>
  </si>
  <si>
    <t>新吉田東四丁目</t>
  </si>
  <si>
    <t>霧が丘五丁目</t>
  </si>
  <si>
    <t>千草台</t>
  </si>
  <si>
    <t>大棚町</t>
  </si>
  <si>
    <t>神田駿河台二丁目</t>
  </si>
  <si>
    <t>日本橋室町４丁目</t>
  </si>
  <si>
    <t>赤坂一丁目</t>
  </si>
  <si>
    <t>若松町</t>
  </si>
  <si>
    <t>本駒込一丁目</t>
  </si>
  <si>
    <t>浅草四丁目</t>
  </si>
  <si>
    <t>東駒形三丁目</t>
  </si>
  <si>
    <t>清澄一丁目</t>
  </si>
  <si>
    <t>大井一丁目</t>
  </si>
  <si>
    <t>南一丁目</t>
  </si>
  <si>
    <t>西蒲田四丁目</t>
  </si>
  <si>
    <t>玉川台二丁目</t>
  </si>
  <si>
    <t>代々木四丁目</t>
  </si>
  <si>
    <t>東中野四丁目</t>
  </si>
  <si>
    <t>高円寺北三丁目</t>
  </si>
  <si>
    <t>東池袋四丁目</t>
  </si>
  <si>
    <t>赤羽台二丁目</t>
  </si>
  <si>
    <t>新河岸三丁目</t>
  </si>
  <si>
    <t>桜台三丁目</t>
  </si>
  <si>
    <t>江北四丁目</t>
  </si>
  <si>
    <t>新宿一丁目</t>
  </si>
  <si>
    <t>上一色三丁目</t>
  </si>
  <si>
    <t>尻手一丁目</t>
  </si>
  <si>
    <t>神大寺二丁目</t>
  </si>
  <si>
    <t>南幸二丁目</t>
  </si>
  <si>
    <t>山元町１丁目</t>
  </si>
  <si>
    <t>若宮町４丁目</t>
  </si>
  <si>
    <t>東永谷三丁目</t>
  </si>
  <si>
    <t>和田二丁目</t>
  </si>
  <si>
    <t>柏町</t>
  </si>
  <si>
    <t>中原一丁目</t>
  </si>
  <si>
    <t>能見台森</t>
  </si>
  <si>
    <t>新吉田東五丁目</t>
  </si>
  <si>
    <t>霧が丘六丁目</t>
  </si>
  <si>
    <t>大場町</t>
  </si>
  <si>
    <t>池辺町</t>
  </si>
  <si>
    <t>目黒町</t>
  </si>
  <si>
    <t>神田駿河台三丁目</t>
  </si>
  <si>
    <t>日本橋小舟町</t>
  </si>
  <si>
    <t>赤坂二丁目</t>
  </si>
  <si>
    <t>若葉一丁目</t>
  </si>
  <si>
    <t>本駒込三丁目</t>
  </si>
  <si>
    <t>浅草五丁目</t>
  </si>
  <si>
    <t>東駒形四丁目</t>
  </si>
  <si>
    <t>清澄二丁目</t>
  </si>
  <si>
    <t>大井二丁目</t>
  </si>
  <si>
    <t>南二丁目</t>
  </si>
  <si>
    <t>西蒲田五丁目</t>
  </si>
  <si>
    <t>玉川田園調布一丁目</t>
  </si>
  <si>
    <t>代々木五丁目</t>
  </si>
  <si>
    <t>東中野五丁目</t>
  </si>
  <si>
    <t>高円寺北四丁目</t>
  </si>
  <si>
    <t>東池袋五丁目</t>
  </si>
  <si>
    <t>赤羽台三丁目</t>
  </si>
  <si>
    <t>成増一丁目</t>
  </si>
  <si>
    <t>桜台四丁目</t>
  </si>
  <si>
    <t>江北五丁目</t>
  </si>
  <si>
    <t>新宿二丁目</t>
  </si>
  <si>
    <t>上篠崎一丁目</t>
  </si>
  <si>
    <t>尻手二丁目</t>
  </si>
  <si>
    <t>神大寺三丁目</t>
  </si>
  <si>
    <t>南浅間町</t>
  </si>
  <si>
    <t>山元町２丁目</t>
  </si>
  <si>
    <t>宿町１丁目</t>
  </si>
  <si>
    <t>東芹が谷</t>
  </si>
  <si>
    <t>帷子町１丁目</t>
  </si>
  <si>
    <t>白根一丁目</t>
  </si>
  <si>
    <t>中原二丁目</t>
  </si>
  <si>
    <t>能見台通</t>
  </si>
  <si>
    <t>新吉田東六丁目</t>
  </si>
  <si>
    <t>鉄町</t>
  </si>
  <si>
    <t>中川一丁目</t>
  </si>
  <si>
    <t>神田駿河台四丁目</t>
  </si>
  <si>
    <t>日本橋小伝馬町</t>
  </si>
  <si>
    <t>赤坂三丁目</t>
  </si>
  <si>
    <t>若葉二丁目</t>
  </si>
  <si>
    <t>本駒込四丁目</t>
  </si>
  <si>
    <t>浅草六丁目</t>
  </si>
  <si>
    <t>東向島一丁目</t>
  </si>
  <si>
    <t>清澄三丁目</t>
  </si>
  <si>
    <t>大井三丁目</t>
  </si>
  <si>
    <t>南三丁目</t>
  </si>
  <si>
    <t>西蒲田六丁目</t>
  </si>
  <si>
    <t>玉川田園調布二丁目</t>
  </si>
  <si>
    <t>代々木神園町</t>
  </si>
  <si>
    <t>今川一丁目</t>
  </si>
  <si>
    <t>南大塚一丁目</t>
  </si>
  <si>
    <t>赤羽台四丁目</t>
  </si>
  <si>
    <t>成増二丁目</t>
  </si>
  <si>
    <t>桜台五丁目</t>
  </si>
  <si>
    <t>江北六丁目</t>
  </si>
  <si>
    <t>新宿三丁目</t>
  </si>
  <si>
    <t>上篠崎二丁目</t>
  </si>
  <si>
    <t>尻手三丁目</t>
  </si>
  <si>
    <t>神大寺四丁目</t>
  </si>
  <si>
    <t>楠町</t>
  </si>
  <si>
    <t>山元町３丁目</t>
  </si>
  <si>
    <t>宿町２丁目</t>
  </si>
  <si>
    <t>日限山一丁目</t>
  </si>
  <si>
    <t>帷子町２丁目</t>
  </si>
  <si>
    <t>白根二丁目</t>
  </si>
  <si>
    <t>中原三丁目</t>
  </si>
  <si>
    <t>能見台東</t>
  </si>
  <si>
    <t>新吉田東七丁目</t>
  </si>
  <si>
    <t>田奈町</t>
  </si>
  <si>
    <t>中川二丁目</t>
  </si>
  <si>
    <t>神田小川町１丁目</t>
  </si>
  <si>
    <t>日本橋小網町</t>
  </si>
  <si>
    <t>赤坂四丁目</t>
  </si>
  <si>
    <t>若葉三丁目</t>
  </si>
  <si>
    <t>本駒込五丁目</t>
  </si>
  <si>
    <t>浅草七丁目</t>
  </si>
  <si>
    <t>東向島二丁目</t>
  </si>
  <si>
    <t>青海一丁目</t>
  </si>
  <si>
    <t>大井四丁目</t>
  </si>
  <si>
    <t>八雲一丁目</t>
  </si>
  <si>
    <t>西蒲田七丁目</t>
  </si>
  <si>
    <t>玉堤一丁目</t>
  </si>
  <si>
    <t>大山町</t>
  </si>
  <si>
    <t>今川二丁目</t>
  </si>
  <si>
    <t>南大塚二丁目</t>
  </si>
  <si>
    <t>赤羽南一丁目</t>
  </si>
  <si>
    <t>成増三丁目</t>
  </si>
  <si>
    <t>桜台六丁目</t>
  </si>
  <si>
    <t>江北七丁目</t>
  </si>
  <si>
    <t>新宿四丁目</t>
  </si>
  <si>
    <t>上篠崎三丁目</t>
  </si>
  <si>
    <t>諏訪坂</t>
  </si>
  <si>
    <t>神奈川一丁目</t>
  </si>
  <si>
    <t>浜松町</t>
  </si>
  <si>
    <t>山元町４丁目</t>
  </si>
  <si>
    <t>宿町３丁目</t>
  </si>
  <si>
    <t>日限山二丁目</t>
  </si>
  <si>
    <t>仏向西</t>
  </si>
  <si>
    <t>白根三丁目</t>
  </si>
  <si>
    <t>中原四丁目</t>
  </si>
  <si>
    <t>白帆</t>
  </si>
  <si>
    <t>新吉田東八丁目</t>
  </si>
  <si>
    <t>藤が丘一丁目</t>
  </si>
  <si>
    <t>中川三丁目</t>
  </si>
  <si>
    <t>神田小川町２丁目</t>
  </si>
  <si>
    <t>日本橋人形町１丁目</t>
  </si>
  <si>
    <t>赤坂五丁目</t>
  </si>
  <si>
    <t>舟町</t>
  </si>
  <si>
    <t>本駒込六丁目</t>
  </si>
  <si>
    <t>浅草橋一丁目</t>
  </si>
  <si>
    <t>東向島三丁目</t>
  </si>
  <si>
    <t>青海二丁目</t>
  </si>
  <si>
    <t>大井五丁目</t>
  </si>
  <si>
    <t>八雲二丁目</t>
  </si>
  <si>
    <t>西蒲田八丁目</t>
  </si>
  <si>
    <t>玉堤二丁目</t>
  </si>
  <si>
    <t>東一丁目</t>
  </si>
  <si>
    <t>南台三丁目</t>
  </si>
  <si>
    <t>今川三丁目</t>
  </si>
  <si>
    <t>南大塚三丁目</t>
  </si>
  <si>
    <t>赤羽南二丁目</t>
  </si>
  <si>
    <t>成増四丁目</t>
  </si>
  <si>
    <t>三原台一丁目</t>
  </si>
  <si>
    <t>佐野一丁目</t>
  </si>
  <si>
    <t>新宿五丁目</t>
  </si>
  <si>
    <t>上篠崎四丁目</t>
  </si>
  <si>
    <t>菅沢町</t>
  </si>
  <si>
    <t>神奈川二丁目</t>
  </si>
  <si>
    <t>平沼一丁目</t>
  </si>
  <si>
    <t>山元町５丁目</t>
  </si>
  <si>
    <t>宿町４丁目</t>
  </si>
  <si>
    <t>日限山三丁目</t>
  </si>
  <si>
    <t>白根四丁目</t>
  </si>
  <si>
    <t>中浜町</t>
  </si>
  <si>
    <t>八景島</t>
  </si>
  <si>
    <t>大曽根一丁目</t>
  </si>
  <si>
    <t>藤が丘二丁目</t>
  </si>
  <si>
    <t>中川四丁目</t>
  </si>
  <si>
    <t>神田小川町３丁目</t>
  </si>
  <si>
    <t>日本橋人形町２丁目</t>
  </si>
  <si>
    <t>赤坂六丁目</t>
  </si>
  <si>
    <t>住吉町</t>
  </si>
  <si>
    <t>目白台一丁目</t>
  </si>
  <si>
    <t>浅草橋二丁目</t>
  </si>
  <si>
    <t>東向島四丁目</t>
  </si>
  <si>
    <t>石島</t>
  </si>
  <si>
    <t>大井六丁目</t>
  </si>
  <si>
    <t>八雲三丁目</t>
  </si>
  <si>
    <t>西馬込一丁目</t>
  </si>
  <si>
    <t>駒沢一丁目</t>
  </si>
  <si>
    <t>東二丁目</t>
  </si>
  <si>
    <t>南台四丁目</t>
  </si>
  <si>
    <t>今川四丁目</t>
  </si>
  <si>
    <t>南池袋一丁目</t>
  </si>
  <si>
    <t>赤羽北一丁目</t>
  </si>
  <si>
    <t>成増五丁目</t>
  </si>
  <si>
    <t>三原台二丁目</t>
  </si>
  <si>
    <t>佐野二丁目</t>
  </si>
  <si>
    <t>新宿六丁目</t>
  </si>
  <si>
    <t>新堀一丁目</t>
  </si>
  <si>
    <t>生麦一丁目</t>
  </si>
  <si>
    <t>神奈川本町</t>
  </si>
  <si>
    <t>平沼二丁目</t>
  </si>
  <si>
    <t>山手町</t>
  </si>
  <si>
    <t>新川町１丁目</t>
  </si>
  <si>
    <t>日限山四丁目</t>
  </si>
  <si>
    <t>白根五丁目</t>
  </si>
  <si>
    <t>田中一丁目</t>
  </si>
  <si>
    <t>富岡西一丁目</t>
  </si>
  <si>
    <t>大曽根二丁目</t>
  </si>
  <si>
    <t>奈良一丁目</t>
  </si>
  <si>
    <t>中川五丁目</t>
  </si>
  <si>
    <t>神田松永町</t>
  </si>
  <si>
    <t>日本橋人形町３丁目</t>
  </si>
  <si>
    <t>赤坂七丁目</t>
  </si>
  <si>
    <t>上落合一丁目</t>
  </si>
  <si>
    <t>目白台二丁目</t>
  </si>
  <si>
    <t>浅草橋三丁目</t>
  </si>
  <si>
    <t>東向島五丁目</t>
  </si>
  <si>
    <t>大井七丁目</t>
  </si>
  <si>
    <t>八雲四丁目</t>
  </si>
  <si>
    <t>西馬込二丁目</t>
  </si>
  <si>
    <t>駒沢二丁目</t>
  </si>
  <si>
    <t>東三丁目</t>
  </si>
  <si>
    <t>南台五丁目</t>
  </si>
  <si>
    <t>松ノ木一丁目</t>
  </si>
  <si>
    <t>南池袋二丁目</t>
  </si>
  <si>
    <t>赤羽北二丁目</t>
  </si>
  <si>
    <t>清水町</t>
  </si>
  <si>
    <t>三原台三丁目</t>
  </si>
  <si>
    <t>皿沼一丁目</t>
  </si>
  <si>
    <t>新小岩一丁目</t>
  </si>
  <si>
    <t>新堀二丁目</t>
  </si>
  <si>
    <t>生麦二丁目</t>
  </si>
  <si>
    <t>神之木台</t>
  </si>
  <si>
    <t>北幸一丁目</t>
  </si>
  <si>
    <t>新川町２丁目</t>
  </si>
  <si>
    <t>日野一丁目</t>
  </si>
  <si>
    <t>白根六丁目</t>
  </si>
  <si>
    <t>田中二丁目</t>
  </si>
  <si>
    <t>富岡西二丁目</t>
  </si>
  <si>
    <t>大曽根三丁目</t>
  </si>
  <si>
    <t>奈良二丁目</t>
  </si>
  <si>
    <t>中川六丁目</t>
  </si>
  <si>
    <t>神田神保町１丁目</t>
  </si>
  <si>
    <t>日本橋大伝馬町</t>
  </si>
  <si>
    <t>赤坂八丁目</t>
  </si>
  <si>
    <t>上落合二丁目</t>
  </si>
  <si>
    <t>目白台三丁目</t>
  </si>
  <si>
    <t>浅草橋四丁目</t>
  </si>
  <si>
    <t>東向島六丁目</t>
  </si>
  <si>
    <t>大崎一丁目</t>
  </si>
  <si>
    <t>八雲五丁目</t>
  </si>
  <si>
    <t>西嶺町</t>
  </si>
  <si>
    <t>駒沢三丁目</t>
  </si>
  <si>
    <t>東四丁目</t>
  </si>
  <si>
    <t>白鷺一丁目</t>
  </si>
  <si>
    <t>松ノ木二丁目</t>
  </si>
  <si>
    <t>南池袋三丁目</t>
  </si>
  <si>
    <t>赤羽北三丁目</t>
  </si>
  <si>
    <t>西台一丁目</t>
  </si>
  <si>
    <t>春日町１丁目</t>
  </si>
  <si>
    <t>皿沼二丁目</t>
  </si>
  <si>
    <t>新小岩二丁目</t>
  </si>
  <si>
    <t>瑞江一丁目</t>
  </si>
  <si>
    <t>生麦三丁目</t>
  </si>
  <si>
    <t>神之木町</t>
  </si>
  <si>
    <t>北幸二丁目</t>
  </si>
  <si>
    <t>山田町</t>
  </si>
  <si>
    <t>新川町３丁目</t>
  </si>
  <si>
    <t>日野二丁目</t>
  </si>
  <si>
    <t>白根七丁目</t>
  </si>
  <si>
    <t>東町</t>
  </si>
  <si>
    <t>富岡西三丁目</t>
  </si>
  <si>
    <t>大曽根台</t>
  </si>
  <si>
    <t>奈良三丁目</t>
  </si>
  <si>
    <t>中川七丁目</t>
  </si>
  <si>
    <t>神田神保町２丁目</t>
  </si>
  <si>
    <t>日本橋中洲</t>
  </si>
  <si>
    <t>赤坂九丁目</t>
  </si>
  <si>
    <t>上落合三丁目</t>
  </si>
  <si>
    <t>弥生一丁目</t>
  </si>
  <si>
    <t>浅草橋五丁目</t>
  </si>
  <si>
    <t>東墨田一丁目</t>
  </si>
  <si>
    <t>大崎二丁目</t>
  </si>
  <si>
    <t>碑文谷一丁目</t>
  </si>
  <si>
    <t>西六郷一丁目</t>
  </si>
  <si>
    <t>駒沢四丁目</t>
  </si>
  <si>
    <t>道玄坂一丁目</t>
  </si>
  <si>
    <t>白鷺二丁目</t>
  </si>
  <si>
    <t>松ノ木三丁目</t>
  </si>
  <si>
    <t>南池袋四丁目</t>
  </si>
  <si>
    <t>滝野川一丁目</t>
  </si>
  <si>
    <t>西台二丁目</t>
  </si>
  <si>
    <t>春日町２丁目</t>
  </si>
  <si>
    <t>皿沼三丁目</t>
  </si>
  <si>
    <t>新小岩三丁目</t>
  </si>
  <si>
    <t>瑞江二丁目</t>
  </si>
  <si>
    <t>生麦四丁目</t>
  </si>
  <si>
    <t>瑞穂町</t>
  </si>
  <si>
    <t>老松町</t>
  </si>
  <si>
    <t>寺久保</t>
  </si>
  <si>
    <t>新川町４丁目</t>
  </si>
  <si>
    <t>日野三丁目</t>
  </si>
  <si>
    <t>白根八丁目</t>
  </si>
  <si>
    <t>馬場町</t>
  </si>
  <si>
    <t>富岡西四丁目</t>
  </si>
  <si>
    <t>大豆戸町</t>
  </si>
  <si>
    <t>奈良四丁目</t>
  </si>
  <si>
    <t>中川八丁目</t>
  </si>
  <si>
    <t>神田神保町３丁目</t>
  </si>
  <si>
    <t>日本橋馬喰町１丁目</t>
  </si>
  <si>
    <t>台場</t>
  </si>
  <si>
    <t>信濃町</t>
  </si>
  <si>
    <t>弥生二丁目</t>
  </si>
  <si>
    <t>蔵前一丁目</t>
  </si>
  <si>
    <t>東墨田二丁目</t>
  </si>
  <si>
    <t>千田</t>
  </si>
  <si>
    <t>大崎三丁目</t>
  </si>
  <si>
    <t>碑文谷二丁目</t>
  </si>
  <si>
    <t>西六郷二丁目</t>
  </si>
  <si>
    <t>駒沢五丁目</t>
  </si>
  <si>
    <t>道玄坂二丁目</t>
  </si>
  <si>
    <t>白鷺三丁目</t>
  </si>
  <si>
    <t>松庵一丁目</t>
  </si>
  <si>
    <t>南長崎一丁目</t>
  </si>
  <si>
    <t>滝野川二丁目</t>
  </si>
  <si>
    <t>西台三丁目</t>
  </si>
  <si>
    <t>春日町３丁目</t>
  </si>
  <si>
    <t>鹿浜一丁目</t>
  </si>
  <si>
    <t>新小岩四丁目</t>
  </si>
  <si>
    <t>清新町１丁目</t>
  </si>
  <si>
    <t>生麦五丁目</t>
  </si>
  <si>
    <t>菅田町</t>
  </si>
  <si>
    <t>若葉町１丁目</t>
  </si>
  <si>
    <t>新川町５丁目</t>
  </si>
  <si>
    <t>日野四丁目</t>
  </si>
  <si>
    <t>白根町</t>
  </si>
  <si>
    <t>氷取沢町</t>
  </si>
  <si>
    <t>富岡西五丁目</t>
  </si>
  <si>
    <t>樽町１丁目</t>
  </si>
  <si>
    <t>奈良五丁目</t>
  </si>
  <si>
    <t>中川中央一丁目</t>
  </si>
  <si>
    <t>神田須田町１丁目</t>
  </si>
  <si>
    <t>日本橋馬喰町２丁目</t>
  </si>
  <si>
    <t>東新橋一丁目</t>
  </si>
  <si>
    <t>蔵前二丁目</t>
  </si>
  <si>
    <t>東墨田三丁目</t>
  </si>
  <si>
    <t>扇橋一丁目</t>
  </si>
  <si>
    <t>大崎四丁目</t>
  </si>
  <si>
    <t>碑文谷三丁目</t>
  </si>
  <si>
    <t>西六郷三丁目</t>
  </si>
  <si>
    <t>駒沢公園</t>
  </si>
  <si>
    <t>南平台町</t>
  </si>
  <si>
    <t>本町１丁目</t>
  </si>
  <si>
    <t>松庵二丁目</t>
  </si>
  <si>
    <t>南長崎二丁目</t>
  </si>
  <si>
    <t>滝野川三丁目</t>
  </si>
  <si>
    <t>西台四丁目</t>
  </si>
  <si>
    <t>春日町４丁目</t>
  </si>
  <si>
    <t>鹿浜二丁目</t>
  </si>
  <si>
    <t>水元一丁目</t>
  </si>
  <si>
    <t>清新町２丁目</t>
  </si>
  <si>
    <t>扇島</t>
  </si>
  <si>
    <t>星野町</t>
  </si>
  <si>
    <t>若葉町２丁目</t>
  </si>
  <si>
    <t>真金町１丁目</t>
  </si>
  <si>
    <t>日野五丁目</t>
  </si>
  <si>
    <t>本宿町</t>
  </si>
  <si>
    <t>峰町</t>
  </si>
  <si>
    <t>富岡西六丁目</t>
  </si>
  <si>
    <t>樽町２丁目</t>
  </si>
  <si>
    <t>奈良町</t>
  </si>
  <si>
    <t>中川中央二丁目</t>
  </si>
  <si>
    <t>神田須田町２丁目</t>
  </si>
  <si>
    <t>日本橋箱崎町</t>
  </si>
  <si>
    <t>東新橋二丁目</t>
  </si>
  <si>
    <t>蔵前三丁目</t>
  </si>
  <si>
    <t>八広一丁目</t>
  </si>
  <si>
    <t>扇橋二丁目</t>
  </si>
  <si>
    <t>大崎五丁目</t>
  </si>
  <si>
    <t>碑文谷四丁目</t>
  </si>
  <si>
    <t>西六郷四丁目</t>
  </si>
  <si>
    <t>経堂一丁目</t>
  </si>
  <si>
    <t>幡ヶ谷一丁目</t>
  </si>
  <si>
    <t>本町２丁目</t>
  </si>
  <si>
    <t>松庵三丁目</t>
  </si>
  <si>
    <t>南長崎三丁目</t>
  </si>
  <si>
    <t>滝野川四丁目</t>
  </si>
  <si>
    <t>赤塚一丁目</t>
  </si>
  <si>
    <t>春日町５丁目</t>
  </si>
  <si>
    <t>鹿浜三丁目</t>
  </si>
  <si>
    <t>水元二丁目</t>
  </si>
  <si>
    <t>西一之江一丁目</t>
  </si>
  <si>
    <t>大黒ふ頭</t>
  </si>
  <si>
    <t>西寺尾一丁目</t>
  </si>
  <si>
    <t>若葉町３丁目</t>
  </si>
  <si>
    <t>真金町２丁目</t>
  </si>
  <si>
    <t>日野六丁目</t>
  </si>
  <si>
    <t>本村町</t>
  </si>
  <si>
    <t>鳳町</t>
  </si>
  <si>
    <t>富岡西七丁目</t>
  </si>
  <si>
    <t>樽町３丁目</t>
  </si>
  <si>
    <t>梅が丘</t>
  </si>
  <si>
    <t>仲町台一丁目</t>
  </si>
  <si>
    <t>神田西福田町</t>
  </si>
  <si>
    <t>日本橋浜町１丁目</t>
  </si>
  <si>
    <t>東麻布一丁目</t>
  </si>
  <si>
    <t>蔵前四丁目</t>
  </si>
  <si>
    <t>八広二丁目</t>
  </si>
  <si>
    <t>扇橋三丁目</t>
  </si>
  <si>
    <t>中延一丁目</t>
  </si>
  <si>
    <t>碑文谷五丁目</t>
  </si>
  <si>
    <t>西糀谷一丁目</t>
  </si>
  <si>
    <t>経堂二丁目</t>
  </si>
  <si>
    <t>幡ヶ谷二丁目</t>
  </si>
  <si>
    <t>本町３丁目</t>
  </si>
  <si>
    <t>上井草一丁目</t>
  </si>
  <si>
    <t>南長崎四丁目</t>
  </si>
  <si>
    <t>滝野川五丁目</t>
  </si>
  <si>
    <t>赤塚二丁目</t>
  </si>
  <si>
    <t>春日町６丁目</t>
  </si>
  <si>
    <t>鹿浜四丁目</t>
  </si>
  <si>
    <t>水元三丁目</t>
  </si>
  <si>
    <t>西一之江二丁目</t>
  </si>
  <si>
    <t>大黒町</t>
  </si>
  <si>
    <t>西寺尾二丁目</t>
  </si>
  <si>
    <t>寿町１丁目</t>
  </si>
  <si>
    <t>清水ケ丘</t>
  </si>
  <si>
    <t>日野七丁目</t>
  </si>
  <si>
    <t>万騎が原</t>
  </si>
  <si>
    <t>洋光台一丁目</t>
  </si>
  <si>
    <t>富岡東一丁目</t>
  </si>
  <si>
    <t>樽町４丁目</t>
  </si>
  <si>
    <t>美しが丘一丁目</t>
  </si>
  <si>
    <t>仲町台二丁目</t>
  </si>
  <si>
    <t>神田多町２丁目</t>
  </si>
  <si>
    <t>日本橋浜町２丁目</t>
  </si>
  <si>
    <t>東麻布二丁目</t>
  </si>
  <si>
    <t>台東一丁目</t>
  </si>
  <si>
    <t>八広三丁目</t>
  </si>
  <si>
    <t>大島一丁目</t>
  </si>
  <si>
    <t>中延二丁目</t>
  </si>
  <si>
    <t>碑文谷六丁目</t>
  </si>
  <si>
    <t>西糀谷二丁目</t>
  </si>
  <si>
    <t>経堂三丁目</t>
  </si>
  <si>
    <t>幡ヶ谷三丁目</t>
  </si>
  <si>
    <t>本町４丁目</t>
  </si>
  <si>
    <t>上井草二丁目</t>
  </si>
  <si>
    <t>南長崎五丁目</t>
  </si>
  <si>
    <t>滝野川六丁目</t>
  </si>
  <si>
    <t>赤塚三丁目</t>
  </si>
  <si>
    <t>小竹町１丁目</t>
  </si>
  <si>
    <t>鹿浜五丁目</t>
  </si>
  <si>
    <t>水元四丁目</t>
  </si>
  <si>
    <t>西一之江三丁目</t>
  </si>
  <si>
    <t>大東町</t>
  </si>
  <si>
    <t>西寺尾三丁目</t>
  </si>
  <si>
    <t>寿町２丁目</t>
  </si>
  <si>
    <t>西中町１丁目</t>
  </si>
  <si>
    <t>日野八丁目</t>
  </si>
  <si>
    <t>矢指町</t>
  </si>
  <si>
    <t>洋光台二丁目</t>
  </si>
  <si>
    <t>富岡東二丁目</t>
  </si>
  <si>
    <t>仲手原一丁目</t>
  </si>
  <si>
    <t>美しが丘二丁目</t>
  </si>
  <si>
    <t>仲町台三丁目</t>
  </si>
  <si>
    <t>神田淡路町１丁目</t>
  </si>
  <si>
    <t>日本橋浜町３丁目</t>
  </si>
  <si>
    <t>東麻布三丁目</t>
  </si>
  <si>
    <t>台東二丁目</t>
  </si>
  <si>
    <t>八広四丁目</t>
  </si>
  <si>
    <t>大島二丁目</t>
  </si>
  <si>
    <t>中延三丁目</t>
  </si>
  <si>
    <t>平町１丁目</t>
  </si>
  <si>
    <t>西糀谷三丁目</t>
  </si>
  <si>
    <t>経堂四丁目</t>
  </si>
  <si>
    <t>鉢山町</t>
  </si>
  <si>
    <t>本町５丁目</t>
  </si>
  <si>
    <t>上井草三丁目</t>
  </si>
  <si>
    <t>南長崎六丁目</t>
  </si>
  <si>
    <t>滝野川七丁目</t>
  </si>
  <si>
    <t>赤塚四丁目</t>
  </si>
  <si>
    <t>小竹町２丁目</t>
  </si>
  <si>
    <t>鹿浜六丁目</t>
  </si>
  <si>
    <t>水元五丁目</t>
  </si>
  <si>
    <t>西一之江四丁目</t>
  </si>
  <si>
    <t>仲通一丁目</t>
  </si>
  <si>
    <t>西寺尾四丁目</t>
  </si>
  <si>
    <t>寿町３丁目</t>
  </si>
  <si>
    <t>西中町２丁目</t>
  </si>
  <si>
    <t>日野九丁目</t>
  </si>
  <si>
    <t>洋光台三丁目</t>
  </si>
  <si>
    <t>富岡東三丁目</t>
  </si>
  <si>
    <t>仲手原二丁目</t>
  </si>
  <si>
    <t>美しが丘三丁目</t>
  </si>
  <si>
    <t>仲町台四丁目</t>
  </si>
  <si>
    <t>神田淡路町２丁目</t>
  </si>
  <si>
    <t>日本橋富沢町</t>
  </si>
  <si>
    <t>南青山一丁目</t>
  </si>
  <si>
    <t>台東三丁目</t>
  </si>
  <si>
    <t>八広五丁目</t>
  </si>
  <si>
    <t>大島三丁目</t>
  </si>
  <si>
    <t>中延四丁目</t>
  </si>
  <si>
    <t>平町２丁目</t>
  </si>
  <si>
    <t>西糀谷四丁目</t>
  </si>
  <si>
    <t>経堂五丁目</t>
  </si>
  <si>
    <t>富ヶ谷一丁目</t>
  </si>
  <si>
    <t>本町６丁目</t>
  </si>
  <si>
    <t>上井草四丁目</t>
  </si>
  <si>
    <t>北大塚一丁目</t>
  </si>
  <si>
    <t>中十条一丁目</t>
  </si>
  <si>
    <t>赤塚五丁目</t>
  </si>
  <si>
    <t>上石神井一丁目</t>
  </si>
  <si>
    <t>鹿浜七丁目</t>
  </si>
  <si>
    <t>水元公園</t>
  </si>
  <si>
    <t>西葛西一丁目</t>
  </si>
  <si>
    <t>仲通二丁目</t>
  </si>
  <si>
    <t>西神奈川一丁目</t>
  </si>
  <si>
    <t>寿町４丁目</t>
  </si>
  <si>
    <t>西中町３丁目</t>
  </si>
  <si>
    <t>日野中央一丁目</t>
  </si>
  <si>
    <t>洋光台四丁目</t>
  </si>
  <si>
    <t>富岡東四丁目</t>
  </si>
  <si>
    <t>鳥山町</t>
  </si>
  <si>
    <t>美しが丘四丁目</t>
  </si>
  <si>
    <t>仲町台五丁目</t>
  </si>
  <si>
    <t>神田鍛冶町３丁目</t>
  </si>
  <si>
    <t>日本橋堀留町１丁目</t>
  </si>
  <si>
    <t>南青山二丁目</t>
  </si>
  <si>
    <t>新宿七丁目</t>
  </si>
  <si>
    <t>台東四丁目</t>
  </si>
  <si>
    <t>八広六丁目</t>
  </si>
  <si>
    <t>大島四丁目</t>
  </si>
  <si>
    <t>中延五丁目</t>
  </si>
  <si>
    <t>目黒一丁目</t>
  </si>
  <si>
    <t>石川町１丁目</t>
  </si>
  <si>
    <t>弦巻一丁目</t>
  </si>
  <si>
    <t>富ヶ谷二丁目</t>
  </si>
  <si>
    <t>野方一丁目</t>
  </si>
  <si>
    <t>上荻一丁目</t>
  </si>
  <si>
    <t>北大塚二丁目</t>
  </si>
  <si>
    <t>中十条二丁目</t>
  </si>
  <si>
    <t>赤塚六丁目</t>
  </si>
  <si>
    <t>上石神井二丁目</t>
  </si>
  <si>
    <t>鹿浜八丁目</t>
  </si>
  <si>
    <t>西亀有一丁目</t>
  </si>
  <si>
    <t>西葛西二丁目</t>
  </si>
  <si>
    <t>仲通三丁目</t>
  </si>
  <si>
    <t>西神奈川二丁目</t>
  </si>
  <si>
    <t>住吉町１丁目</t>
  </si>
  <si>
    <t>西中町４丁目</t>
  </si>
  <si>
    <t>日野中央二丁目</t>
  </si>
  <si>
    <t>洋光台五丁目</t>
  </si>
  <si>
    <t>富岡東五丁目</t>
  </si>
  <si>
    <t>日吉一丁目</t>
  </si>
  <si>
    <t>美しが丘五丁目</t>
  </si>
  <si>
    <t>長坂</t>
  </si>
  <si>
    <t>神田東紺屋町</t>
  </si>
  <si>
    <t>日本橋堀留町２丁目</t>
  </si>
  <si>
    <t>南青山三丁目</t>
  </si>
  <si>
    <t>新小川町</t>
  </si>
  <si>
    <t>谷中一丁目</t>
  </si>
  <si>
    <t>文花一丁目</t>
  </si>
  <si>
    <t>大島五丁目</t>
  </si>
  <si>
    <t>中延六丁目</t>
  </si>
  <si>
    <t>目黒二丁目</t>
  </si>
  <si>
    <t>石川町２丁目</t>
  </si>
  <si>
    <t>弦巻二丁目</t>
  </si>
  <si>
    <t>野方二丁目</t>
  </si>
  <si>
    <t>上荻二丁目</t>
  </si>
  <si>
    <t>北大塚三丁目</t>
  </si>
  <si>
    <t>中十条三丁目</t>
  </si>
  <si>
    <t>赤塚七丁目</t>
  </si>
  <si>
    <t>上石神井三丁目</t>
  </si>
  <si>
    <t>舎人一丁目</t>
  </si>
  <si>
    <t>西亀有二丁目</t>
  </si>
  <si>
    <t>西葛西三丁目</t>
  </si>
  <si>
    <t>朝日町１丁目</t>
  </si>
  <si>
    <t>西神奈川三丁目</t>
  </si>
  <si>
    <t>住吉町２丁目</t>
  </si>
  <si>
    <t>前里町１丁目</t>
  </si>
  <si>
    <t>日野中央三丁目</t>
  </si>
  <si>
    <t>洋光台六丁目</t>
  </si>
  <si>
    <t>富岡東六丁目</t>
  </si>
  <si>
    <t>日吉二丁目</t>
  </si>
  <si>
    <t>美しが丘西一丁目</t>
  </si>
  <si>
    <t>東山田一丁目</t>
  </si>
  <si>
    <t>神田東松下町</t>
  </si>
  <si>
    <t>日本橋本石町１丁目</t>
  </si>
  <si>
    <t>南青山四丁目</t>
  </si>
  <si>
    <t>神楽河岸</t>
  </si>
  <si>
    <t>谷中二丁目</t>
  </si>
  <si>
    <t>文花二丁目</t>
  </si>
  <si>
    <t>大島六丁目</t>
  </si>
  <si>
    <t>東五反田一丁目</t>
  </si>
  <si>
    <t>目黒三丁目</t>
  </si>
  <si>
    <t>雪谷大塚町</t>
  </si>
  <si>
    <t>弦巻三丁目</t>
  </si>
  <si>
    <t>野方三丁目</t>
  </si>
  <si>
    <t>上荻三丁目</t>
  </si>
  <si>
    <t>目白一丁目</t>
  </si>
  <si>
    <t>中十条四丁目</t>
  </si>
  <si>
    <t>赤塚八丁目</t>
  </si>
  <si>
    <t>上石神井四丁目</t>
  </si>
  <si>
    <t>舎人二丁目</t>
  </si>
  <si>
    <t>西亀有三丁目</t>
  </si>
  <si>
    <t>西葛西四丁目</t>
  </si>
  <si>
    <t>朝日町２丁目</t>
  </si>
  <si>
    <t>西大口</t>
  </si>
  <si>
    <t>住吉町３丁目</t>
  </si>
  <si>
    <t>前里町２丁目</t>
  </si>
  <si>
    <t>日野南一丁目</t>
  </si>
  <si>
    <t>福浦一丁目</t>
  </si>
  <si>
    <t>日吉三丁目</t>
  </si>
  <si>
    <t>美しが丘西二丁目</t>
  </si>
  <si>
    <t>東山田二丁目</t>
  </si>
  <si>
    <t>神田美倉町</t>
  </si>
  <si>
    <t>日本橋本石町２丁目</t>
  </si>
  <si>
    <t>南青山五丁目</t>
  </si>
  <si>
    <t>神楽坂一丁目</t>
  </si>
  <si>
    <t>谷中三丁目</t>
  </si>
  <si>
    <t>文花三丁目</t>
  </si>
  <si>
    <t>大島七丁目</t>
  </si>
  <si>
    <t>東五反田二丁目</t>
  </si>
  <si>
    <t>目黒四丁目</t>
  </si>
  <si>
    <t>千鳥一丁目</t>
  </si>
  <si>
    <t>弦巻四丁目</t>
  </si>
  <si>
    <t>野方四丁目</t>
  </si>
  <si>
    <t>上荻四丁目</t>
  </si>
  <si>
    <t>目白二丁目</t>
  </si>
  <si>
    <t>中里一丁目</t>
  </si>
  <si>
    <t>赤塚新町１丁目</t>
  </si>
  <si>
    <t>上石神井南町</t>
  </si>
  <si>
    <t>舎人三丁目</t>
  </si>
  <si>
    <t>西亀有四丁目</t>
  </si>
  <si>
    <t>西葛西五丁目</t>
  </si>
  <si>
    <t>潮田町１丁目</t>
  </si>
  <si>
    <t>青木町</t>
  </si>
  <si>
    <t>住吉町４丁目</t>
  </si>
  <si>
    <t>前里町３丁目</t>
  </si>
  <si>
    <t>日野南二丁目</t>
  </si>
  <si>
    <t>福浦二丁目</t>
  </si>
  <si>
    <t>日吉四丁目</t>
  </si>
  <si>
    <t>美しが丘西三丁目</t>
  </si>
  <si>
    <t>東山田三丁目</t>
  </si>
  <si>
    <t>神田美土代町</t>
  </si>
  <si>
    <t>日本橋本石町３丁目</t>
  </si>
  <si>
    <t>南青山六丁目</t>
  </si>
  <si>
    <t>神楽坂二丁目</t>
  </si>
  <si>
    <t>谷中四丁目</t>
  </si>
  <si>
    <t>墨田一丁目</t>
  </si>
  <si>
    <t>大島八丁目</t>
  </si>
  <si>
    <t>東五反田三丁目</t>
  </si>
  <si>
    <t>目黒本町１丁目</t>
  </si>
  <si>
    <t>千鳥二丁目</t>
  </si>
  <si>
    <t>弦巻五丁目</t>
  </si>
  <si>
    <t>野方五丁目</t>
  </si>
  <si>
    <t>上高井戸一丁目</t>
  </si>
  <si>
    <t>目白三丁目</t>
  </si>
  <si>
    <t>中里二丁目</t>
  </si>
  <si>
    <t>赤塚新町２丁目</t>
  </si>
  <si>
    <t>西大泉一丁目</t>
  </si>
  <si>
    <t>舎人四丁目</t>
  </si>
  <si>
    <t>西新小岩一丁目</t>
  </si>
  <si>
    <t>西葛西六丁目</t>
  </si>
  <si>
    <t>潮田町２丁目</t>
  </si>
  <si>
    <t>千若町１丁目</t>
  </si>
  <si>
    <t>住吉町５丁目</t>
  </si>
  <si>
    <t>前里町４丁目</t>
  </si>
  <si>
    <t>日野南三丁目</t>
  </si>
  <si>
    <t>福浦三丁目</t>
  </si>
  <si>
    <t>日吉五丁目</t>
  </si>
  <si>
    <t>緑山</t>
  </si>
  <si>
    <t>東山田四丁目</t>
  </si>
  <si>
    <t>神田富山町</t>
  </si>
  <si>
    <t>日本橋本石町４丁目</t>
  </si>
  <si>
    <t>南青山七丁目</t>
  </si>
  <si>
    <t>神楽坂三丁目</t>
  </si>
  <si>
    <t>谷中五丁目</t>
  </si>
  <si>
    <t>墨田二丁目</t>
  </si>
  <si>
    <t>大島九丁目</t>
  </si>
  <si>
    <t>東五反田四丁目</t>
  </si>
  <si>
    <t>目黒本町２丁目</t>
  </si>
  <si>
    <t>千鳥三丁目</t>
  </si>
  <si>
    <t>豪徳寺一丁目</t>
  </si>
  <si>
    <t>野方六丁目</t>
  </si>
  <si>
    <t>上高井戸二丁目</t>
  </si>
  <si>
    <t>目白四丁目</t>
  </si>
  <si>
    <t>中里三丁目</t>
  </si>
  <si>
    <t>赤塚新町３丁目</t>
  </si>
  <si>
    <t>西大泉二丁目</t>
  </si>
  <si>
    <t>舎人五丁目</t>
  </si>
  <si>
    <t>西新小岩二丁目</t>
  </si>
  <si>
    <t>西葛西七丁目</t>
  </si>
  <si>
    <t>潮田町３丁目</t>
  </si>
  <si>
    <t>千若町２丁目</t>
  </si>
  <si>
    <t>住吉町６丁目</t>
  </si>
  <si>
    <t>大岡一丁目</t>
  </si>
  <si>
    <t>日野南四丁目</t>
  </si>
  <si>
    <t>平潟町</t>
  </si>
  <si>
    <t>日吉六丁目</t>
  </si>
  <si>
    <t>東山田町</t>
  </si>
  <si>
    <t>神田平河町</t>
  </si>
  <si>
    <t>日本橋本町１丁目</t>
  </si>
  <si>
    <t>南麻布一丁目</t>
  </si>
  <si>
    <t>神楽坂四丁目</t>
  </si>
  <si>
    <t>谷中六丁目</t>
  </si>
  <si>
    <t>墨田三丁目</t>
  </si>
  <si>
    <t>辰巳一丁目</t>
  </si>
  <si>
    <t>東五反田五丁目</t>
  </si>
  <si>
    <t>目黒本町３丁目</t>
  </si>
  <si>
    <t>多摩川一丁目</t>
  </si>
  <si>
    <t>豪徳寺二丁目</t>
  </si>
  <si>
    <t>弥生町１丁目</t>
  </si>
  <si>
    <t>上高井戸三丁目</t>
  </si>
  <si>
    <t>目白五丁目</t>
  </si>
  <si>
    <t>田端一丁目</t>
  </si>
  <si>
    <t>泉町</t>
  </si>
  <si>
    <t>西大泉三丁目</t>
  </si>
  <si>
    <t>舎人六丁目</t>
  </si>
  <si>
    <t>西新小岩三丁目</t>
  </si>
  <si>
    <t>西葛西八丁目</t>
  </si>
  <si>
    <t>潮田町４丁目</t>
  </si>
  <si>
    <t>千若町３丁目</t>
  </si>
  <si>
    <t>初音町１丁目</t>
  </si>
  <si>
    <t>大岡二丁目</t>
  </si>
  <si>
    <t>日野南五丁目</t>
  </si>
  <si>
    <t>並木一丁目</t>
  </si>
  <si>
    <t>日吉七丁目</t>
  </si>
  <si>
    <t>東方町</t>
  </si>
  <si>
    <t>神田北乗物町</t>
  </si>
  <si>
    <t>日本橋本町２丁目</t>
  </si>
  <si>
    <t>南麻布二丁目</t>
  </si>
  <si>
    <t>神楽坂五丁目</t>
  </si>
  <si>
    <t>谷中七丁目</t>
  </si>
  <si>
    <t>墨田四丁目</t>
  </si>
  <si>
    <t>辰巳二丁目</t>
  </si>
  <si>
    <t>東大井一丁目</t>
  </si>
  <si>
    <t>目黒本町４丁目</t>
  </si>
  <si>
    <t>多摩川二丁目</t>
  </si>
  <si>
    <t>桜一丁目</t>
  </si>
  <si>
    <t>弥生町２丁目</t>
  </si>
  <si>
    <t>成田西一丁目</t>
  </si>
  <si>
    <t>要町１丁目</t>
  </si>
  <si>
    <t>田端二丁目</t>
  </si>
  <si>
    <t>前野町１丁目</t>
  </si>
  <si>
    <t>西大泉四丁目</t>
  </si>
  <si>
    <t>舎人町</t>
  </si>
  <si>
    <t>西新小岩四丁目</t>
  </si>
  <si>
    <t>西篠崎一丁目</t>
  </si>
  <si>
    <t>佃野町</t>
  </si>
  <si>
    <t>初音町２丁目</t>
  </si>
  <si>
    <t>大岡三丁目</t>
  </si>
  <si>
    <t>日野南六丁目</t>
  </si>
  <si>
    <t>並木二丁目</t>
  </si>
  <si>
    <t>日吉本町１丁目</t>
  </si>
  <si>
    <t>南山田一丁目</t>
  </si>
  <si>
    <t>神田練塀町</t>
  </si>
  <si>
    <t>日本橋本町３丁目</t>
  </si>
  <si>
    <t>南麻布三丁目</t>
  </si>
  <si>
    <t>神楽坂六丁目</t>
  </si>
  <si>
    <t>池之端一丁目</t>
  </si>
  <si>
    <t>墨田五丁目</t>
  </si>
  <si>
    <t>辰巳三丁目</t>
  </si>
  <si>
    <t>東大井二丁目</t>
  </si>
  <si>
    <t>目黒本町５丁目</t>
  </si>
  <si>
    <t>大森西一丁目</t>
  </si>
  <si>
    <t>桜二丁目</t>
  </si>
  <si>
    <t>弥生町３丁目</t>
  </si>
  <si>
    <t>成田西二丁目</t>
  </si>
  <si>
    <t>要町２丁目</t>
  </si>
  <si>
    <t>田端三丁目</t>
  </si>
  <si>
    <t>前野町２丁目</t>
  </si>
  <si>
    <t>西大泉五丁目</t>
  </si>
  <si>
    <t>小台一丁目</t>
  </si>
  <si>
    <t>西新小岩五丁目</t>
  </si>
  <si>
    <t>西篠崎二丁目</t>
  </si>
  <si>
    <t>鶴見一丁目</t>
  </si>
  <si>
    <t>台町</t>
  </si>
  <si>
    <t>初音町３丁目</t>
  </si>
  <si>
    <t>大岡四丁目</t>
  </si>
  <si>
    <t>日野南七丁目</t>
  </si>
  <si>
    <t>並木三丁目</t>
  </si>
  <si>
    <t>日吉本町２丁目</t>
  </si>
  <si>
    <t>南山田二丁目</t>
  </si>
  <si>
    <t>神田和泉町</t>
  </si>
  <si>
    <t>日本橋本町４丁目</t>
  </si>
  <si>
    <t>南麻布四丁目</t>
  </si>
  <si>
    <t>須賀町</t>
  </si>
  <si>
    <t>池之端二丁目</t>
  </si>
  <si>
    <t>本所一丁目</t>
  </si>
  <si>
    <t>潮見一丁目</t>
  </si>
  <si>
    <t>東大井三丁目</t>
  </si>
  <si>
    <t>目黒本町６丁目</t>
  </si>
  <si>
    <t>大森西二丁目</t>
  </si>
  <si>
    <t>桜三丁目</t>
  </si>
  <si>
    <t>弥生町４丁目</t>
  </si>
  <si>
    <t>成田西三丁目</t>
  </si>
  <si>
    <t>要町３丁目</t>
  </si>
  <si>
    <t>田端四丁目</t>
  </si>
  <si>
    <t>前野町３丁目</t>
  </si>
  <si>
    <t>西大泉六丁目</t>
  </si>
  <si>
    <t>小台二丁目</t>
  </si>
  <si>
    <t>西水元一丁目</t>
  </si>
  <si>
    <t>西小岩一丁目</t>
  </si>
  <si>
    <t>鶴見二丁目</t>
  </si>
  <si>
    <t>大口仲町</t>
  </si>
  <si>
    <t>曙町１丁目</t>
  </si>
  <si>
    <t>大岡五丁目</t>
  </si>
  <si>
    <t>野庭町</t>
  </si>
  <si>
    <t>片吹</t>
  </si>
  <si>
    <t>日吉本町３丁目</t>
  </si>
  <si>
    <t>南山田三丁目</t>
  </si>
  <si>
    <t>西神田一丁目</t>
  </si>
  <si>
    <t>入船一丁目</t>
  </si>
  <si>
    <t>南麻布五丁目</t>
  </si>
  <si>
    <t>水道町</t>
  </si>
  <si>
    <t>池之端三丁目</t>
  </si>
  <si>
    <t>本所二丁目</t>
  </si>
  <si>
    <t>潮見二丁目</t>
  </si>
  <si>
    <t>東大井四丁目</t>
  </si>
  <si>
    <t>祐天寺一丁目</t>
  </si>
  <si>
    <t>大森西三丁目</t>
  </si>
  <si>
    <t>桜丘一丁目</t>
  </si>
  <si>
    <t>弥生町５丁目</t>
  </si>
  <si>
    <t>成田西四丁目</t>
  </si>
  <si>
    <t>田端五丁目</t>
  </si>
  <si>
    <t>前野町４丁目</t>
  </si>
  <si>
    <t>西大泉町</t>
  </si>
  <si>
    <t>新田一丁目</t>
  </si>
  <si>
    <t>西水元二丁目</t>
  </si>
  <si>
    <t>西小岩二丁目</t>
  </si>
  <si>
    <t>鶴見中央一丁目</t>
  </si>
  <si>
    <t>大口通</t>
  </si>
  <si>
    <t>曙町２丁目</t>
  </si>
  <si>
    <t>大橋町１丁目</t>
  </si>
  <si>
    <t>堀口</t>
  </si>
  <si>
    <t>日吉本町４丁目</t>
  </si>
  <si>
    <t>南山田町</t>
  </si>
  <si>
    <t>西神田二丁目</t>
  </si>
  <si>
    <t>入船二丁目</t>
  </si>
  <si>
    <t>白金一丁目</t>
  </si>
  <si>
    <t>西五軒町</t>
  </si>
  <si>
    <t>池之端四丁目</t>
  </si>
  <si>
    <t>本所三丁目</t>
  </si>
  <si>
    <t>冬木</t>
  </si>
  <si>
    <t>東大井五丁目</t>
  </si>
  <si>
    <t>祐天寺二丁目</t>
  </si>
  <si>
    <t>大森西四丁目</t>
  </si>
  <si>
    <t>桜丘二丁目</t>
  </si>
  <si>
    <t>弥生町６丁目</t>
  </si>
  <si>
    <t>成田東一丁目</t>
  </si>
  <si>
    <t>田端六丁目</t>
  </si>
  <si>
    <t>前野町５丁目</t>
  </si>
  <si>
    <t>石神井台一丁目</t>
  </si>
  <si>
    <t>新田二丁目</t>
  </si>
  <si>
    <t>西水元三丁目</t>
  </si>
  <si>
    <t>西小岩三丁目</t>
  </si>
  <si>
    <t>鶴見中央二丁目</t>
  </si>
  <si>
    <t>大野町</t>
  </si>
  <si>
    <t>曙町３丁目</t>
  </si>
  <si>
    <t>大橋町２丁目</t>
  </si>
  <si>
    <t>野島町</t>
  </si>
  <si>
    <t>日吉本町５丁目</t>
  </si>
  <si>
    <t>二の丸</t>
  </si>
  <si>
    <t>西神田三丁目</t>
  </si>
  <si>
    <t>入船三丁目</t>
  </si>
  <si>
    <t>白金二丁目</t>
  </si>
  <si>
    <t>西新宿一丁目</t>
  </si>
  <si>
    <t>鳥越一丁目</t>
  </si>
  <si>
    <t>本所四丁目</t>
  </si>
  <si>
    <t>東雲一丁目</t>
  </si>
  <si>
    <t>東大井六丁目</t>
  </si>
  <si>
    <t>緑が丘一丁目</t>
  </si>
  <si>
    <t>大森西五丁目</t>
  </si>
  <si>
    <t>桜丘三丁目</t>
  </si>
  <si>
    <t>成田東二丁目</t>
  </si>
  <si>
    <t>田端新町１丁目</t>
  </si>
  <si>
    <t>前野町６丁目</t>
  </si>
  <si>
    <t>石神井台二丁目</t>
  </si>
  <si>
    <t>新田三丁目</t>
  </si>
  <si>
    <t>西水元四丁目</t>
  </si>
  <si>
    <t>西小岩四丁目</t>
  </si>
  <si>
    <t>鶴見中央三丁目</t>
  </si>
  <si>
    <t>沢渡</t>
  </si>
  <si>
    <t>曙町４丁目</t>
  </si>
  <si>
    <t>大橋町３丁目</t>
  </si>
  <si>
    <t>柳町</t>
  </si>
  <si>
    <t>日吉本町６丁目</t>
  </si>
  <si>
    <t>富士見が丘</t>
  </si>
  <si>
    <t>千代田</t>
  </si>
  <si>
    <t>八重洲一丁目</t>
  </si>
  <si>
    <t>白金三丁目</t>
  </si>
  <si>
    <t>西新宿二丁目</t>
  </si>
  <si>
    <t>鳥越二丁目</t>
  </si>
  <si>
    <t>立花一丁目</t>
  </si>
  <si>
    <t>東雲二丁目</t>
  </si>
  <si>
    <t>東中延一丁目</t>
  </si>
  <si>
    <t>緑が丘二丁目</t>
  </si>
  <si>
    <t>大森西六丁目</t>
  </si>
  <si>
    <t>桜丘四丁目</t>
  </si>
  <si>
    <t>成田東三丁目</t>
  </si>
  <si>
    <t>田端新町２丁目</t>
  </si>
  <si>
    <t>双葉町</t>
  </si>
  <si>
    <t>石神井台三丁目</t>
  </si>
  <si>
    <t>神明一丁目</t>
  </si>
  <si>
    <t>西水元五丁目</t>
  </si>
  <si>
    <t>西小岩五丁目</t>
  </si>
  <si>
    <t>鶴見中央四丁目</t>
  </si>
  <si>
    <t>中丸</t>
  </si>
  <si>
    <t>曙町５丁目</t>
  </si>
  <si>
    <t>中村町１丁目</t>
  </si>
  <si>
    <t>六浦一丁目</t>
  </si>
  <si>
    <t>富士塚一丁目</t>
  </si>
  <si>
    <t>平台</t>
  </si>
  <si>
    <t>大手町１丁目</t>
  </si>
  <si>
    <t>八重洲二丁目</t>
  </si>
  <si>
    <t>白金四丁目</t>
  </si>
  <si>
    <t>西新宿三丁目</t>
  </si>
  <si>
    <t>東上野一丁目</t>
  </si>
  <si>
    <t>立花二丁目</t>
  </si>
  <si>
    <t>東砂一丁目</t>
  </si>
  <si>
    <t>東中延二丁目</t>
  </si>
  <si>
    <t>緑が丘三丁目</t>
  </si>
  <si>
    <t>大森西七丁目</t>
  </si>
  <si>
    <t>桜丘五丁目</t>
  </si>
  <si>
    <t>成田東四丁目</t>
  </si>
  <si>
    <t>田端新町３丁目</t>
  </si>
  <si>
    <t>相生町</t>
  </si>
  <si>
    <t>石神井台四丁目</t>
  </si>
  <si>
    <t>神明二丁目</t>
  </si>
  <si>
    <t>西水元六丁目</t>
  </si>
  <si>
    <t>西小松川町</t>
  </si>
  <si>
    <t>鶴見中央五丁目</t>
  </si>
  <si>
    <t>鳥越</t>
  </si>
  <si>
    <t>小港町</t>
  </si>
  <si>
    <t>中村町２丁目</t>
  </si>
  <si>
    <t>六浦二丁目</t>
  </si>
  <si>
    <t>富士塚二丁目</t>
  </si>
  <si>
    <t>北山田一丁目</t>
  </si>
  <si>
    <t>大手町２丁目</t>
  </si>
  <si>
    <t>八丁堀一丁目</t>
  </si>
  <si>
    <t>白金五丁目</t>
  </si>
  <si>
    <t>西新宿四丁目</t>
  </si>
  <si>
    <t>東上野二丁目</t>
  </si>
  <si>
    <t>立花三丁目</t>
  </si>
  <si>
    <t>東砂二丁目</t>
  </si>
  <si>
    <t>東八潮</t>
  </si>
  <si>
    <t>大森中一丁目</t>
  </si>
  <si>
    <t>桜上水一丁目</t>
  </si>
  <si>
    <t>成田東五丁目</t>
  </si>
  <si>
    <t>東十条一丁目</t>
  </si>
  <si>
    <t>大原町</t>
  </si>
  <si>
    <t>石神井台五丁目</t>
  </si>
  <si>
    <t>神明三丁目</t>
  </si>
  <si>
    <t>青戸一丁目</t>
  </si>
  <si>
    <t>西瑞江一丁目</t>
  </si>
  <si>
    <t>東寺尾一丁目</t>
  </si>
  <si>
    <t>鶴屋町１丁目</t>
  </si>
  <si>
    <t>小港町１丁目</t>
  </si>
  <si>
    <t>中村町３丁目</t>
  </si>
  <si>
    <t>六浦三丁目</t>
  </si>
  <si>
    <t>北新横浜一丁目</t>
  </si>
  <si>
    <t>北山田二丁目</t>
  </si>
  <si>
    <t>鍛冶町１丁目</t>
  </si>
  <si>
    <t>八丁堀二丁目</t>
  </si>
  <si>
    <t>白金六丁目</t>
  </si>
  <si>
    <t>西新宿五丁目</t>
  </si>
  <si>
    <t>東上野三丁目</t>
  </si>
  <si>
    <t>立花四丁目</t>
  </si>
  <si>
    <t>東砂三丁目</t>
  </si>
  <si>
    <t>東品川一丁目</t>
  </si>
  <si>
    <t>大森中二丁目</t>
  </si>
  <si>
    <t>桜上水二丁目</t>
  </si>
  <si>
    <t>清水一丁目</t>
  </si>
  <si>
    <t>東十条二丁目</t>
  </si>
  <si>
    <t>大山金井町</t>
  </si>
  <si>
    <t>石神井台六丁目</t>
  </si>
  <si>
    <t>神明南一丁目</t>
  </si>
  <si>
    <t>青戸二丁目</t>
  </si>
  <si>
    <t>西瑞江二丁目</t>
  </si>
  <si>
    <t>東寺尾二丁目</t>
  </si>
  <si>
    <t>鶴屋町２丁目</t>
  </si>
  <si>
    <t>小港町２丁目</t>
  </si>
  <si>
    <t>中村町４丁目</t>
  </si>
  <si>
    <t>六浦四丁目</t>
  </si>
  <si>
    <t>北新横浜二丁目</t>
  </si>
  <si>
    <t>北山田三丁目</t>
  </si>
  <si>
    <t>鍛冶町２丁目</t>
  </si>
  <si>
    <t>八丁堀三丁目</t>
  </si>
  <si>
    <t>白金台一丁目</t>
  </si>
  <si>
    <t>西新宿六丁目</t>
  </si>
  <si>
    <t>東上野四丁目</t>
  </si>
  <si>
    <t>立花五丁目</t>
  </si>
  <si>
    <t>東砂四丁目</t>
  </si>
  <si>
    <t>東品川二丁目</t>
  </si>
  <si>
    <t>大森中三丁目</t>
  </si>
  <si>
    <t>桜上水三丁目</t>
  </si>
  <si>
    <t>清水二丁目</t>
  </si>
  <si>
    <t>東十条三丁目</t>
  </si>
  <si>
    <t>大山西町</t>
  </si>
  <si>
    <t>石神井台七丁目</t>
  </si>
  <si>
    <t>神明南二丁目</t>
  </si>
  <si>
    <t>青戸三丁目</t>
  </si>
  <si>
    <t>西瑞江三丁目</t>
  </si>
  <si>
    <t>東寺尾三丁目</t>
  </si>
  <si>
    <t>鶴屋町３丁目</t>
  </si>
  <si>
    <t>小港町３丁目</t>
  </si>
  <si>
    <t>中村町５丁目</t>
  </si>
  <si>
    <t>六浦五丁目</t>
  </si>
  <si>
    <t>箕輪町１丁目</t>
  </si>
  <si>
    <t>北山田四丁目</t>
  </si>
  <si>
    <t>東神田一丁目</t>
  </si>
  <si>
    <t>八丁堀四丁目</t>
  </si>
  <si>
    <t>白金台二丁目</t>
  </si>
  <si>
    <t>西新宿七丁目</t>
  </si>
  <si>
    <t>東上野五丁目</t>
  </si>
  <si>
    <t>立花六丁目</t>
  </si>
  <si>
    <t>東砂五丁目</t>
  </si>
  <si>
    <t>東品川三丁目</t>
  </si>
  <si>
    <t>大森東一丁目</t>
  </si>
  <si>
    <t>桜上水四丁目</t>
  </si>
  <si>
    <t>清水三丁目</t>
  </si>
  <si>
    <t>東十条四丁目</t>
  </si>
  <si>
    <t>石神井台八丁目</t>
  </si>
  <si>
    <t>西綾瀬一丁目</t>
  </si>
  <si>
    <t>青戸四丁目</t>
  </si>
  <si>
    <t>西瑞江四丁目</t>
  </si>
  <si>
    <t>東寺尾四丁目</t>
  </si>
  <si>
    <t>東神奈川一丁目</t>
  </si>
  <si>
    <t>松影町１丁目</t>
  </si>
  <si>
    <t>中島町１丁目</t>
  </si>
  <si>
    <t>六浦町</t>
  </si>
  <si>
    <t>箕輪町２丁目</t>
  </si>
  <si>
    <t>北山田五丁目</t>
  </si>
  <si>
    <t>東神田二丁目</t>
  </si>
  <si>
    <t>浜離宮庭園</t>
  </si>
  <si>
    <t>白金台三丁目</t>
  </si>
  <si>
    <t>西新宿八丁目</t>
  </si>
  <si>
    <t>東上野六丁目</t>
  </si>
  <si>
    <t>立川一丁目</t>
  </si>
  <si>
    <t>東砂六丁目</t>
  </si>
  <si>
    <t>東品川四丁目</t>
  </si>
  <si>
    <t>大森東二丁目</t>
  </si>
  <si>
    <t>桜上水五丁目</t>
  </si>
  <si>
    <t>西荻南一丁目</t>
  </si>
  <si>
    <t>東十条五丁目</t>
  </si>
  <si>
    <t>大山東町</t>
  </si>
  <si>
    <t>石神井町１丁目</t>
  </si>
  <si>
    <t>西綾瀬二丁目</t>
  </si>
  <si>
    <t>青戸五丁目</t>
  </si>
  <si>
    <t>西瑞江五丁目</t>
  </si>
  <si>
    <t>東寺尾五丁目</t>
  </si>
  <si>
    <t>東神奈川二丁目</t>
  </si>
  <si>
    <t>松影町２丁目</t>
  </si>
  <si>
    <t>中島町２丁目</t>
  </si>
  <si>
    <t>六浦東一丁目</t>
  </si>
  <si>
    <t>箕輪町３丁目</t>
  </si>
  <si>
    <t>北山田六丁目</t>
  </si>
  <si>
    <t>東神田三丁目</t>
  </si>
  <si>
    <t>豊海町</t>
  </si>
  <si>
    <t>白金台四丁目</t>
  </si>
  <si>
    <t>西早稲田一丁目</t>
  </si>
  <si>
    <t>東浅草一丁目</t>
  </si>
  <si>
    <t>立川二丁目</t>
  </si>
  <si>
    <t>東砂七丁目</t>
  </si>
  <si>
    <t>東品川五丁目</t>
  </si>
  <si>
    <t>大森東三丁目</t>
  </si>
  <si>
    <t>桜新町１丁目</t>
  </si>
  <si>
    <t>西荻南二丁目</t>
  </si>
  <si>
    <t>東十条六丁目</t>
  </si>
  <si>
    <t>大谷口一丁目</t>
  </si>
  <si>
    <t>石神井町２丁目</t>
  </si>
  <si>
    <t>西綾瀬三丁目</t>
  </si>
  <si>
    <t>青戸六丁目</t>
  </si>
  <si>
    <t>船堀一丁目</t>
  </si>
  <si>
    <t>東寺尾六丁目</t>
  </si>
  <si>
    <t>二ツ谷町</t>
  </si>
  <si>
    <t>松影町３丁目</t>
  </si>
  <si>
    <t>中島町３丁目</t>
  </si>
  <si>
    <t>六浦東二丁目</t>
  </si>
  <si>
    <t>大倉山一丁目</t>
  </si>
  <si>
    <t>北山田七丁目</t>
  </si>
  <si>
    <t>内幸町１丁目</t>
  </si>
  <si>
    <t>湊一丁目</t>
  </si>
  <si>
    <t>白金台五丁目</t>
  </si>
  <si>
    <t>西早稲田二丁目</t>
  </si>
  <si>
    <t>東浅草二丁目</t>
  </si>
  <si>
    <t>立川三丁目</t>
  </si>
  <si>
    <t>東砂八丁目</t>
  </si>
  <si>
    <t>南大井一丁目</t>
  </si>
  <si>
    <t>大森東四丁目</t>
  </si>
  <si>
    <t>桜新町２丁目</t>
  </si>
  <si>
    <t>西荻南三丁目</t>
  </si>
  <si>
    <t>東田端一丁目</t>
  </si>
  <si>
    <t>大谷口二丁目</t>
  </si>
  <si>
    <t>石神井町３丁目</t>
  </si>
  <si>
    <t>西綾瀬四丁目</t>
  </si>
  <si>
    <t>青戸七丁目</t>
  </si>
  <si>
    <t>船堀二丁目</t>
  </si>
  <si>
    <t>東寺尾中台</t>
  </si>
  <si>
    <t>二本榎</t>
  </si>
  <si>
    <t>松影町４丁目</t>
  </si>
  <si>
    <t>中島町４丁目</t>
  </si>
  <si>
    <t>六浦東三丁目</t>
  </si>
  <si>
    <t>大倉山二丁目</t>
  </si>
  <si>
    <t>内幸町２丁目</t>
  </si>
  <si>
    <t>湊二丁目</t>
  </si>
  <si>
    <t>浜松町１丁目</t>
  </si>
  <si>
    <t>西早稲田三丁目</t>
  </si>
  <si>
    <t>日本堤一丁目</t>
  </si>
  <si>
    <t>立川四丁目</t>
  </si>
  <si>
    <t>東陽一丁目</t>
  </si>
  <si>
    <t>南大井二丁目</t>
  </si>
  <si>
    <t>大森東五丁目</t>
  </si>
  <si>
    <t>三軒茶屋一丁目</t>
  </si>
  <si>
    <t>西荻南四丁目</t>
  </si>
  <si>
    <t>東田端二丁目</t>
  </si>
  <si>
    <t>大谷口上町</t>
  </si>
  <si>
    <t>石神井町４丁目</t>
  </si>
  <si>
    <t>西伊興一丁目</t>
  </si>
  <si>
    <t>青戸八丁目</t>
  </si>
  <si>
    <t>船堀三丁目</t>
  </si>
  <si>
    <t>東寺尾東台</t>
  </si>
  <si>
    <t>入江一丁目</t>
  </si>
  <si>
    <t>上野町１丁目</t>
  </si>
  <si>
    <t>六浦南一丁目</t>
  </si>
  <si>
    <t>大倉山三丁目</t>
  </si>
  <si>
    <t>内神田一丁目</t>
  </si>
  <si>
    <t>湊三丁目</t>
  </si>
  <si>
    <t>浜松町２丁目</t>
  </si>
  <si>
    <t>西落合一丁目</t>
  </si>
  <si>
    <t>日本堤二丁目</t>
  </si>
  <si>
    <t>両国一丁目</t>
  </si>
  <si>
    <t>東陽二丁目</t>
  </si>
  <si>
    <t>南大井三丁目</t>
  </si>
  <si>
    <t>大森南一丁目</t>
  </si>
  <si>
    <t>三軒茶屋二丁目</t>
  </si>
  <si>
    <t>西荻北一丁目</t>
  </si>
  <si>
    <t>浮間一丁目</t>
  </si>
  <si>
    <t>大谷口北町</t>
  </si>
  <si>
    <t>石神井町５丁目</t>
  </si>
  <si>
    <t>西伊興二丁目</t>
  </si>
  <si>
    <t>東金町１丁目</t>
  </si>
  <si>
    <t>船堀四丁目</t>
  </si>
  <si>
    <t>東寺尾北台</t>
  </si>
  <si>
    <t>入江二丁目</t>
  </si>
  <si>
    <t>上野町２丁目</t>
  </si>
  <si>
    <t>六浦南二丁目</t>
  </si>
  <si>
    <t>大倉山四丁目</t>
  </si>
  <si>
    <t>内神田二丁目</t>
  </si>
  <si>
    <t>明石町</t>
  </si>
  <si>
    <t>北青山一丁目</t>
  </si>
  <si>
    <t>西落合二丁目</t>
  </si>
  <si>
    <t>入谷一丁目</t>
  </si>
  <si>
    <t>両国二丁目</t>
  </si>
  <si>
    <t>東陽三丁目</t>
  </si>
  <si>
    <t>南大井四丁目</t>
  </si>
  <si>
    <t>大森南二丁目</t>
  </si>
  <si>
    <t>三宿一丁目</t>
  </si>
  <si>
    <t>西荻北二丁目</t>
  </si>
  <si>
    <t>浮間二丁目</t>
  </si>
  <si>
    <t>大門</t>
  </si>
  <si>
    <t>石神井町６丁目</t>
  </si>
  <si>
    <t>西伊興三丁目</t>
  </si>
  <si>
    <t>東金町２丁目</t>
  </si>
  <si>
    <t>船堀五丁目</t>
  </si>
  <si>
    <t>馬場一丁目</t>
  </si>
  <si>
    <t>白楽</t>
  </si>
  <si>
    <t>上野町３丁目</t>
  </si>
  <si>
    <t>六浦南三丁目</t>
  </si>
  <si>
    <t>大倉山五丁目</t>
  </si>
  <si>
    <t>内神田三丁目</t>
  </si>
  <si>
    <t>北青山二丁目</t>
  </si>
  <si>
    <t>西落合三丁目</t>
  </si>
  <si>
    <t>入谷二丁目</t>
  </si>
  <si>
    <t>両国三丁目</t>
  </si>
  <si>
    <t>東陽四丁目</t>
  </si>
  <si>
    <t>南大井五丁目</t>
  </si>
  <si>
    <t>大森南三丁目</t>
  </si>
  <si>
    <t>三宿二丁目</t>
  </si>
  <si>
    <t>西荻北三丁目</t>
  </si>
  <si>
    <t>浮間三丁目</t>
  </si>
  <si>
    <t>大和町</t>
  </si>
  <si>
    <t>石神井町７丁目</t>
  </si>
  <si>
    <t>西伊興四丁目</t>
  </si>
  <si>
    <t>東金町３丁目</t>
  </si>
  <si>
    <t>船堀六丁目</t>
  </si>
  <si>
    <t>馬場二丁目</t>
  </si>
  <si>
    <t>白幡向町</t>
  </si>
  <si>
    <t>上野町４丁目</t>
  </si>
  <si>
    <t>中里四丁目</t>
  </si>
  <si>
    <t>六浦南四丁目</t>
  </si>
  <si>
    <t>大倉山六丁目</t>
  </si>
  <si>
    <t>二番町</t>
  </si>
  <si>
    <t>北青山三丁目</t>
  </si>
  <si>
    <t>西落合四丁目</t>
  </si>
  <si>
    <t>北上野一丁目</t>
  </si>
  <si>
    <t>両国四丁目</t>
  </si>
  <si>
    <t>東陽五丁目</t>
  </si>
  <si>
    <t>南大井六丁目</t>
  </si>
  <si>
    <t>大森南四丁目</t>
  </si>
  <si>
    <t>若林一丁目</t>
  </si>
  <si>
    <t>西荻北四丁目</t>
  </si>
  <si>
    <t>浮間四丁目</t>
  </si>
  <si>
    <t>中丸町</t>
  </si>
  <si>
    <t>石神井町８丁目</t>
  </si>
  <si>
    <t>西伊興町</t>
  </si>
  <si>
    <t>東金町４丁目</t>
  </si>
  <si>
    <t>船堀七丁目</t>
  </si>
  <si>
    <t>馬場三丁目</t>
  </si>
  <si>
    <t>白幡上町</t>
  </si>
  <si>
    <t>常盤町１丁目</t>
  </si>
  <si>
    <t>中里町</t>
  </si>
  <si>
    <t>六浦南五丁目</t>
  </si>
  <si>
    <t>大倉山七丁目</t>
  </si>
  <si>
    <t>日比谷公園</t>
  </si>
  <si>
    <t>麻布永坂町</t>
  </si>
  <si>
    <t>赤城下町</t>
  </si>
  <si>
    <t>北上野二丁目</t>
  </si>
  <si>
    <t>緑一丁目</t>
  </si>
  <si>
    <t>東陽六丁目</t>
  </si>
  <si>
    <t>南品川一丁目</t>
  </si>
  <si>
    <t>大森南五丁目</t>
  </si>
  <si>
    <t>若林二丁目</t>
  </si>
  <si>
    <t>西荻北五丁目</t>
  </si>
  <si>
    <t>浮間五丁目</t>
  </si>
  <si>
    <t>中台一丁目</t>
  </si>
  <si>
    <t>早宮一丁目</t>
  </si>
  <si>
    <t>西加平一丁目</t>
  </si>
  <si>
    <t>東金町５丁目</t>
  </si>
  <si>
    <t>大杉一丁目</t>
  </si>
  <si>
    <t>馬場四丁目</t>
  </si>
  <si>
    <t>白幡西町</t>
  </si>
  <si>
    <t>常盤町２丁目</t>
  </si>
  <si>
    <t>通町１丁目</t>
  </si>
  <si>
    <t>隼町</t>
  </si>
  <si>
    <t>麻布十番一丁目</t>
  </si>
  <si>
    <t>赤城元町</t>
  </si>
  <si>
    <t>柳橋一丁目</t>
  </si>
  <si>
    <t>緑二丁目</t>
  </si>
  <si>
    <t>東陽七丁目</t>
  </si>
  <si>
    <t>南品川二丁目</t>
  </si>
  <si>
    <t>大森北一丁目</t>
  </si>
  <si>
    <t>若林三丁目</t>
  </si>
  <si>
    <t>善福寺一丁目</t>
  </si>
  <si>
    <t>豊島一丁目</t>
  </si>
  <si>
    <t>中台二丁目</t>
  </si>
  <si>
    <t>早宮二丁目</t>
  </si>
  <si>
    <t>西加平二丁目</t>
  </si>
  <si>
    <t>東金町６丁目</t>
  </si>
  <si>
    <t>大杉二丁目</t>
  </si>
  <si>
    <t>馬場五丁目</t>
  </si>
  <si>
    <t>白幡仲町</t>
  </si>
  <si>
    <t>常盤町３丁目</t>
  </si>
  <si>
    <t>通町２丁目</t>
  </si>
  <si>
    <t>飯田橋一丁目</t>
  </si>
  <si>
    <t>麻布十番二丁目</t>
  </si>
  <si>
    <t>早稲田町</t>
  </si>
  <si>
    <t>柳橋二丁目</t>
  </si>
  <si>
    <t>緑三丁目</t>
  </si>
  <si>
    <t>南砂一丁目</t>
  </si>
  <si>
    <t>南品川三丁目</t>
  </si>
  <si>
    <t>大森北二丁目</t>
  </si>
  <si>
    <t>若林四丁目</t>
  </si>
  <si>
    <t>善福寺二丁目</t>
  </si>
  <si>
    <t>豊島二丁目</t>
  </si>
  <si>
    <t>中台三丁目</t>
  </si>
  <si>
    <t>早宮三丁目</t>
  </si>
  <si>
    <t>西新井一丁目</t>
  </si>
  <si>
    <t>東金町７丁目</t>
  </si>
  <si>
    <t>大杉三丁目</t>
  </si>
  <si>
    <t>馬場六丁目</t>
  </si>
  <si>
    <t>白幡町</t>
  </si>
  <si>
    <t>常盤町４丁目</t>
  </si>
  <si>
    <t>通町３丁目</t>
  </si>
  <si>
    <t>飯田橋二丁目</t>
  </si>
  <si>
    <t>麻布十番三丁目</t>
  </si>
  <si>
    <t>早稲田鶴巻町</t>
  </si>
  <si>
    <t>雷門一丁目</t>
  </si>
  <si>
    <t>緑四丁目</t>
  </si>
  <si>
    <t>南砂二丁目</t>
  </si>
  <si>
    <t>南品川四丁目</t>
  </si>
  <si>
    <t>大森北三丁目</t>
  </si>
  <si>
    <t>若林五丁目</t>
  </si>
  <si>
    <t>善福寺三丁目</t>
  </si>
  <si>
    <t>豊島三丁目</t>
  </si>
  <si>
    <t>中板橋</t>
  </si>
  <si>
    <t>早宮四丁目</t>
  </si>
  <si>
    <t>西新井二丁目</t>
  </si>
  <si>
    <t>東金町８丁目</t>
  </si>
  <si>
    <t>大杉四丁目</t>
  </si>
  <si>
    <t>馬場七丁目</t>
  </si>
  <si>
    <t>白幡東町</t>
  </si>
  <si>
    <t>常盤町５丁目</t>
  </si>
  <si>
    <t>通町４丁目</t>
  </si>
  <si>
    <t>飯田橋三丁目</t>
  </si>
  <si>
    <t>麻布十番四丁目</t>
  </si>
  <si>
    <t>早稲田南町</t>
  </si>
  <si>
    <t>雷門二丁目</t>
  </si>
  <si>
    <t>南砂三丁目</t>
  </si>
  <si>
    <t>南品川五丁目</t>
  </si>
  <si>
    <t>大森北四丁目</t>
  </si>
  <si>
    <t>松原一丁目</t>
  </si>
  <si>
    <t>善福寺四丁目</t>
  </si>
  <si>
    <t>豊島四丁目</t>
  </si>
  <si>
    <t>仲宿</t>
  </si>
  <si>
    <t>大泉学園町１丁目</t>
  </si>
  <si>
    <t>西新井三丁目</t>
  </si>
  <si>
    <t>東四つ木一丁目</t>
  </si>
  <si>
    <t>大杉五丁目</t>
  </si>
  <si>
    <t>浜町１丁目</t>
  </si>
  <si>
    <t>白幡南町</t>
  </si>
  <si>
    <t>常盤町６丁目</t>
  </si>
  <si>
    <t>唐沢</t>
  </si>
  <si>
    <t>飯田橋四丁目</t>
  </si>
  <si>
    <t>麻布台一丁目</t>
  </si>
  <si>
    <t>袋町</t>
  </si>
  <si>
    <t>竜泉一丁目</t>
  </si>
  <si>
    <t>南砂四丁目</t>
  </si>
  <si>
    <t>南品川六丁目</t>
  </si>
  <si>
    <t>大森北五丁目</t>
  </si>
  <si>
    <t>松原二丁目</t>
  </si>
  <si>
    <t>大宮一丁目</t>
  </si>
  <si>
    <t>豊島五丁目</t>
  </si>
  <si>
    <t>仲町</t>
  </si>
  <si>
    <t>大泉学園町２丁目</t>
  </si>
  <si>
    <t>西新井四丁目</t>
  </si>
  <si>
    <t>東四つ木二丁目</t>
  </si>
  <si>
    <t>谷河内一丁目</t>
  </si>
  <si>
    <t>浜町２丁目</t>
  </si>
  <si>
    <t>反町１丁目</t>
  </si>
  <si>
    <t>新港一丁目</t>
  </si>
  <si>
    <t>東蒔田町</t>
  </si>
  <si>
    <t>富士見一丁目</t>
  </si>
  <si>
    <t>麻布台二丁目</t>
  </si>
  <si>
    <t>竜泉二丁目</t>
  </si>
  <si>
    <t>南砂五丁目</t>
  </si>
  <si>
    <t>二葉一丁目</t>
  </si>
  <si>
    <t>大森北六丁目</t>
  </si>
  <si>
    <t>松原三丁目</t>
  </si>
  <si>
    <t>大宮二丁目</t>
  </si>
  <si>
    <t>豊島六丁目</t>
  </si>
  <si>
    <t>東坂下一丁目</t>
  </si>
  <si>
    <t>大泉学園町３丁目</t>
  </si>
  <si>
    <t>西新井五丁目</t>
  </si>
  <si>
    <t>東四つ木三丁目</t>
  </si>
  <si>
    <t>谷河内二丁目</t>
  </si>
  <si>
    <t>平安町１丁目</t>
  </si>
  <si>
    <t>反町２丁目</t>
  </si>
  <si>
    <t>新港二丁目</t>
  </si>
  <si>
    <t>南吉田町１丁目</t>
  </si>
  <si>
    <t>富士見二丁目</t>
  </si>
  <si>
    <t>麻布台三丁目</t>
  </si>
  <si>
    <t>竜泉三丁目</t>
  </si>
  <si>
    <t>南砂六丁目</t>
  </si>
  <si>
    <t>二葉二丁目</t>
  </si>
  <si>
    <t>大森本町１丁目</t>
  </si>
  <si>
    <t>松原四丁目</t>
  </si>
  <si>
    <t>天沼一丁目</t>
  </si>
  <si>
    <t>豊島七丁目</t>
  </si>
  <si>
    <t>東坂下二丁目</t>
  </si>
  <si>
    <t>大泉学園町４丁目</t>
  </si>
  <si>
    <t>西新井六丁目</t>
  </si>
  <si>
    <t>東四つ木四丁目</t>
  </si>
  <si>
    <t>平安町２丁目</t>
  </si>
  <si>
    <t>反町３丁目</t>
  </si>
  <si>
    <t>新山下一丁目</t>
  </si>
  <si>
    <t>南吉田町２丁目</t>
  </si>
  <si>
    <t>平河町１丁目</t>
  </si>
  <si>
    <t>麻布狸穴町</t>
  </si>
  <si>
    <t>南砂七丁目</t>
  </si>
  <si>
    <t>二葉三丁目</t>
  </si>
  <si>
    <t>大森本町２丁目</t>
  </si>
  <si>
    <t>松原五丁目</t>
  </si>
  <si>
    <t>天沼二丁目</t>
  </si>
  <si>
    <t>豊島八丁目</t>
  </si>
  <si>
    <t>東山町</t>
  </si>
  <si>
    <t>大泉学園町５丁目</t>
  </si>
  <si>
    <t>西新井七丁目</t>
  </si>
  <si>
    <t>東新小岩一丁目</t>
  </si>
  <si>
    <t>弁天町</t>
  </si>
  <si>
    <t>反町４丁目</t>
  </si>
  <si>
    <t>新山下二丁目</t>
  </si>
  <si>
    <t>南吉田町３丁目</t>
  </si>
  <si>
    <t>平河町２丁目</t>
  </si>
  <si>
    <t>六本木一丁目</t>
  </si>
  <si>
    <t>大京町</t>
  </si>
  <si>
    <t>白河一丁目</t>
  </si>
  <si>
    <t>二葉四丁目</t>
  </si>
  <si>
    <t>池上一丁目</t>
  </si>
  <si>
    <t>松原六丁目</t>
  </si>
  <si>
    <t>天沼三丁目</t>
  </si>
  <si>
    <t>堀船一丁目</t>
  </si>
  <si>
    <t>東新町１丁目</t>
  </si>
  <si>
    <t>大泉学園町６丁目</t>
  </si>
  <si>
    <t>西新井栄町１丁目</t>
  </si>
  <si>
    <t>東新小岩二丁目</t>
  </si>
  <si>
    <t>豊岡町</t>
  </si>
  <si>
    <t>富家町</t>
  </si>
  <si>
    <t>新山下三丁目</t>
  </si>
  <si>
    <t>南吉田町４丁目</t>
  </si>
  <si>
    <t>北の丸公園</t>
  </si>
  <si>
    <t>六本木二丁目</t>
  </si>
  <si>
    <t>箪笥町</t>
  </si>
  <si>
    <t>白河二丁目</t>
  </si>
  <si>
    <t>八潮一丁目</t>
  </si>
  <si>
    <t>池上二丁目</t>
  </si>
  <si>
    <t>上祖師谷一丁目</t>
  </si>
  <si>
    <t>桃井一丁目</t>
  </si>
  <si>
    <t>堀船二丁目</t>
  </si>
  <si>
    <t>東新町２丁目</t>
  </si>
  <si>
    <t>大泉学園町７丁目</t>
  </si>
  <si>
    <t>西新井栄町２丁目</t>
  </si>
  <si>
    <t>東新小岩三丁目</t>
  </si>
  <si>
    <t>北寺尾一丁目</t>
  </si>
  <si>
    <t>平川町</t>
  </si>
  <si>
    <t>真砂町１丁目</t>
  </si>
  <si>
    <t>南吉田町５丁目</t>
  </si>
  <si>
    <t>有楽町１丁目</t>
  </si>
  <si>
    <t>六本木三丁目</t>
  </si>
  <si>
    <t>築地町</t>
  </si>
  <si>
    <t>白河三丁目</t>
  </si>
  <si>
    <t>八潮二丁目</t>
  </si>
  <si>
    <t>池上三丁目</t>
  </si>
  <si>
    <t>上祖師谷二丁目</t>
  </si>
  <si>
    <t>桃井二丁目</t>
  </si>
  <si>
    <t>堀船三丁目</t>
  </si>
  <si>
    <t>徳丸一丁目</t>
  </si>
  <si>
    <t>大泉学園町８丁目</t>
  </si>
  <si>
    <t>西新井栄町３丁目</t>
  </si>
  <si>
    <t>東新小岩四丁目</t>
  </si>
  <si>
    <t>中葛西一丁目</t>
  </si>
  <si>
    <t>北寺尾二丁目</t>
  </si>
  <si>
    <t>片倉一丁目</t>
  </si>
  <si>
    <t>真砂町２丁目</t>
  </si>
  <si>
    <t>南太田一丁目</t>
  </si>
  <si>
    <t>有楽町２丁目</t>
  </si>
  <si>
    <t>六本木四丁目</t>
  </si>
  <si>
    <t>筑土八幡町</t>
  </si>
  <si>
    <t>白河四丁目</t>
  </si>
  <si>
    <t>八潮三丁目</t>
  </si>
  <si>
    <t>池上四丁目</t>
  </si>
  <si>
    <t>上祖師谷三丁目</t>
  </si>
  <si>
    <t>桃井三丁目</t>
  </si>
  <si>
    <t>堀船四丁目</t>
  </si>
  <si>
    <t>徳丸二丁目</t>
  </si>
  <si>
    <t>大泉学園町９丁目</t>
  </si>
  <si>
    <t>西新井本町１丁目</t>
  </si>
  <si>
    <t>東新小岩五丁目</t>
  </si>
  <si>
    <t>中葛西二丁目</t>
  </si>
  <si>
    <t>北寺尾三丁目</t>
  </si>
  <si>
    <t>片倉二丁目</t>
  </si>
  <si>
    <t>真砂町３丁目</t>
  </si>
  <si>
    <t>南太田二丁目</t>
  </si>
  <si>
    <t>六番町</t>
  </si>
  <si>
    <t>六本木五丁目</t>
  </si>
  <si>
    <t>中井一丁目</t>
  </si>
  <si>
    <t>富岡一丁目</t>
  </si>
  <si>
    <t>八潮四丁目</t>
  </si>
  <si>
    <t>池上五丁目</t>
  </si>
  <si>
    <t>上祖師谷四丁目</t>
  </si>
  <si>
    <t>桃井四丁目</t>
  </si>
  <si>
    <t>徳丸三丁目</t>
  </si>
  <si>
    <t>大泉町１丁目</t>
  </si>
  <si>
    <t>西新井本町２丁目</t>
  </si>
  <si>
    <t>東新小岩六丁目</t>
  </si>
  <si>
    <t>中葛西三丁目</t>
  </si>
  <si>
    <t>北寺尾四丁目</t>
  </si>
  <si>
    <t>片倉三丁目</t>
  </si>
  <si>
    <t>真砂町４丁目</t>
  </si>
  <si>
    <t>南太田三丁目</t>
  </si>
  <si>
    <t>六本木六丁目</t>
  </si>
  <si>
    <t>中井二丁目</t>
  </si>
  <si>
    <t>富岡二丁目</t>
  </si>
  <si>
    <t>八潮五丁目</t>
  </si>
  <si>
    <t>池上六丁目</t>
  </si>
  <si>
    <t>上祖師谷五丁目</t>
  </si>
  <si>
    <t>南荻窪一丁目</t>
  </si>
  <si>
    <t>徳丸四丁目</t>
  </si>
  <si>
    <t>大泉町２丁目</t>
  </si>
  <si>
    <t>西新井本町３丁目</t>
  </si>
  <si>
    <t>東新小岩七丁目</t>
  </si>
  <si>
    <t>中葛西四丁目</t>
  </si>
  <si>
    <t>北寺尾五丁目</t>
  </si>
  <si>
    <t>片倉四丁目</t>
  </si>
  <si>
    <t>諏訪町</t>
  </si>
  <si>
    <t>南太田四丁目</t>
  </si>
  <si>
    <t>六本木七丁目</t>
  </si>
  <si>
    <t>中町</t>
  </si>
  <si>
    <t>福住一丁目</t>
  </si>
  <si>
    <t>平塚一丁目</t>
  </si>
  <si>
    <t>池上七丁目</t>
  </si>
  <si>
    <t>上祖師谷六丁目</t>
  </si>
  <si>
    <t>南荻窪二丁目</t>
  </si>
  <si>
    <t>徳丸五丁目</t>
  </si>
  <si>
    <t>大泉町３丁目</t>
  </si>
  <si>
    <t>西新井本町４丁目</t>
  </si>
  <si>
    <t>東新小岩八丁目</t>
  </si>
  <si>
    <t>中葛西五丁目</t>
  </si>
  <si>
    <t>北寺尾六丁目</t>
  </si>
  <si>
    <t>片倉五丁目</t>
  </si>
  <si>
    <t>西竹之丸</t>
  </si>
  <si>
    <t>二葉町１丁目</t>
  </si>
  <si>
    <t>台場一丁目</t>
  </si>
  <si>
    <t>中落合一丁目</t>
  </si>
  <si>
    <t>福住二丁目</t>
  </si>
  <si>
    <t>平塚二丁目</t>
  </si>
  <si>
    <t>池上八丁目</t>
  </si>
  <si>
    <t>上祖師谷七丁目</t>
  </si>
  <si>
    <t>南荻窪三丁目</t>
  </si>
  <si>
    <t>徳丸六丁目</t>
  </si>
  <si>
    <t>大泉町４丁目</t>
  </si>
  <si>
    <t>西新井本町５丁目</t>
  </si>
  <si>
    <t>東水元一丁目</t>
  </si>
  <si>
    <t>中葛西六丁目</t>
  </si>
  <si>
    <t>北寺尾七丁目</t>
  </si>
  <si>
    <t>宝町</t>
  </si>
  <si>
    <t>西之谷町</t>
  </si>
  <si>
    <t>二葉町２丁目</t>
  </si>
  <si>
    <t>台場二丁目</t>
  </si>
  <si>
    <t>中落合二丁目</t>
  </si>
  <si>
    <t>平野一丁目</t>
  </si>
  <si>
    <t>平塚三丁目</t>
  </si>
  <si>
    <t>上馬一丁目</t>
  </si>
  <si>
    <t>南荻窪四丁目</t>
  </si>
  <si>
    <t>徳丸七丁目</t>
  </si>
  <si>
    <t>大泉町５丁目</t>
  </si>
  <si>
    <t>西竹の塚一丁目</t>
  </si>
  <si>
    <t>東水元二丁目</t>
  </si>
  <si>
    <t>中葛西七丁目</t>
  </si>
  <si>
    <t>本町通一丁目</t>
  </si>
  <si>
    <t>立町</t>
  </si>
  <si>
    <t>二葉町３丁目</t>
  </si>
  <si>
    <t>中落合三丁目</t>
  </si>
  <si>
    <t>平野二丁目</t>
  </si>
  <si>
    <t>豊町１丁目</t>
  </si>
  <si>
    <t>上馬二丁目</t>
  </si>
  <si>
    <t>梅里一丁目</t>
  </si>
  <si>
    <t>徳丸八丁目</t>
  </si>
  <si>
    <t>大泉町６丁目</t>
  </si>
  <si>
    <t>西保木間一丁目</t>
  </si>
  <si>
    <t>東水元三丁目</t>
  </si>
  <si>
    <t>中葛西八丁目</t>
  </si>
  <si>
    <t>本町通二丁目</t>
  </si>
  <si>
    <t>鈴繁町</t>
  </si>
  <si>
    <t>二葉町４丁目</t>
  </si>
  <si>
    <t>中落合四丁目</t>
  </si>
  <si>
    <t>平野三丁目</t>
  </si>
  <si>
    <t>豊町２丁目</t>
  </si>
  <si>
    <t>上馬三丁目</t>
  </si>
  <si>
    <t>梅里二丁目</t>
  </si>
  <si>
    <t>南常盤台一丁目</t>
  </si>
  <si>
    <t>谷原一丁目</t>
  </si>
  <si>
    <t>西保木間二丁目</t>
  </si>
  <si>
    <t>東水元四丁目</t>
  </si>
  <si>
    <t>東葛西一丁目</t>
  </si>
  <si>
    <t>本町通三丁目</t>
  </si>
  <si>
    <t>六角橋一丁目</t>
  </si>
  <si>
    <t>石川町３丁目</t>
  </si>
  <si>
    <t>日枝町１丁目</t>
  </si>
  <si>
    <t>平野四丁目</t>
  </si>
  <si>
    <t>豊町３丁目</t>
  </si>
  <si>
    <t>上馬四丁目</t>
  </si>
  <si>
    <t>浜田山一丁目</t>
  </si>
  <si>
    <t>南常盤台二丁目</t>
  </si>
  <si>
    <t>谷原二丁目</t>
  </si>
  <si>
    <t>西保木間三丁目</t>
  </si>
  <si>
    <t>東水元五丁目</t>
  </si>
  <si>
    <t>東葛西二丁目</t>
  </si>
  <si>
    <t>本町通四丁目</t>
  </si>
  <si>
    <t>六角橋二丁目</t>
  </si>
  <si>
    <t>石川町４丁目</t>
  </si>
  <si>
    <t>日枝町２丁目</t>
  </si>
  <si>
    <t>津久戸町</t>
  </si>
  <si>
    <t>豊洲一丁目</t>
  </si>
  <si>
    <t>豊町４丁目</t>
  </si>
  <si>
    <t>上馬五丁目</t>
  </si>
  <si>
    <t>浜田山二丁目</t>
  </si>
  <si>
    <t>南町</t>
  </si>
  <si>
    <t>谷原三丁目</t>
  </si>
  <si>
    <t>西保木間四丁目</t>
  </si>
  <si>
    <t>東水元六丁目</t>
  </si>
  <si>
    <t>東葛西三丁目</t>
  </si>
  <si>
    <t>末広町１丁目</t>
  </si>
  <si>
    <t>六角橋三丁目</t>
  </si>
  <si>
    <t>石川町５丁目</t>
  </si>
  <si>
    <t>日枝町３丁目</t>
  </si>
  <si>
    <t>天神町</t>
  </si>
  <si>
    <t>豊洲二丁目</t>
  </si>
  <si>
    <t>豊町５丁目</t>
  </si>
  <si>
    <t>中央六丁目</t>
  </si>
  <si>
    <t>上北沢一丁目</t>
  </si>
  <si>
    <t>浜田山三丁目</t>
  </si>
  <si>
    <t>板橋一丁目</t>
  </si>
  <si>
    <t>谷原四丁目</t>
  </si>
  <si>
    <t>青井一丁目</t>
  </si>
  <si>
    <t>東堀切一丁目</t>
  </si>
  <si>
    <t>東葛西四丁目</t>
  </si>
  <si>
    <t>末広町２丁目</t>
  </si>
  <si>
    <t>六角橋四丁目</t>
  </si>
  <si>
    <t>赤門町１丁目</t>
  </si>
  <si>
    <t>日枝町４丁目</t>
  </si>
  <si>
    <t>東榎町</t>
  </si>
  <si>
    <t>豊洲三丁目</t>
  </si>
  <si>
    <t>豊町６丁目</t>
  </si>
  <si>
    <t>中央七丁目</t>
  </si>
  <si>
    <t>上北沢二丁目</t>
  </si>
  <si>
    <t>浜田山四丁目</t>
  </si>
  <si>
    <t>板橋二丁目</t>
  </si>
  <si>
    <t>谷原五丁目</t>
  </si>
  <si>
    <t>青井二丁目</t>
  </si>
  <si>
    <t>東堀切二丁目</t>
  </si>
  <si>
    <t>東葛西五丁目</t>
  </si>
  <si>
    <t>矢向一丁目</t>
  </si>
  <si>
    <t>六角橋五丁目</t>
  </si>
  <si>
    <t>千歳町</t>
  </si>
  <si>
    <t>日枝町５丁目</t>
  </si>
  <si>
    <t>東五軒町</t>
  </si>
  <si>
    <t>豊洲四丁目</t>
  </si>
  <si>
    <t>北品川一丁目</t>
  </si>
  <si>
    <t>中央八丁目</t>
  </si>
  <si>
    <t>上北沢三丁目</t>
  </si>
  <si>
    <t>方南一丁目</t>
  </si>
  <si>
    <t>板橋三丁目</t>
  </si>
  <si>
    <t>谷原六丁目</t>
  </si>
  <si>
    <t>青井三丁目</t>
  </si>
  <si>
    <t>東堀切三丁目</t>
  </si>
  <si>
    <t>東葛西六丁目</t>
  </si>
  <si>
    <t>矢向二丁目</t>
  </si>
  <si>
    <t>六角橋六丁目</t>
  </si>
  <si>
    <t>千代崎町１丁目</t>
  </si>
  <si>
    <t>白金町１丁目</t>
  </si>
  <si>
    <t>内藤町</t>
  </si>
  <si>
    <t>豊洲五丁目</t>
  </si>
  <si>
    <t>北品川二丁目</t>
  </si>
  <si>
    <t>中馬込一丁目</t>
  </si>
  <si>
    <t>上北沢四丁目</t>
  </si>
  <si>
    <t>方南二丁目</t>
  </si>
  <si>
    <t>板橋四丁目</t>
  </si>
  <si>
    <t>中村一丁目</t>
  </si>
  <si>
    <t>青井四丁目</t>
  </si>
  <si>
    <t>東立石一丁目</t>
  </si>
  <si>
    <t>東葛西七丁目</t>
  </si>
  <si>
    <t>矢向三丁目</t>
  </si>
  <si>
    <t>千代崎町２丁目</t>
  </si>
  <si>
    <t>白金町２丁目</t>
  </si>
  <si>
    <t>南榎町</t>
  </si>
  <si>
    <t>豊洲六丁目</t>
  </si>
  <si>
    <t>北品川三丁目</t>
  </si>
  <si>
    <t>中馬込二丁目</t>
  </si>
  <si>
    <t>上北沢五丁目</t>
  </si>
  <si>
    <t>堀之内一丁目</t>
  </si>
  <si>
    <t>氷川町</t>
  </si>
  <si>
    <t>中村二丁目</t>
  </si>
  <si>
    <t>青井五丁目</t>
  </si>
  <si>
    <t>東立石二丁目</t>
  </si>
  <si>
    <t>東葛西八丁目</t>
  </si>
  <si>
    <t>矢向四丁目</t>
  </si>
  <si>
    <t>千代崎町３丁目</t>
  </si>
  <si>
    <t>白妙町１丁目</t>
  </si>
  <si>
    <t>南元町</t>
  </si>
  <si>
    <t>北砂一丁目</t>
  </si>
  <si>
    <t>北品川四丁目</t>
  </si>
  <si>
    <t>中馬込三丁目</t>
  </si>
  <si>
    <t>上野毛一丁目</t>
  </si>
  <si>
    <t>堀之内二丁目</t>
  </si>
  <si>
    <t>富士見町</t>
  </si>
  <si>
    <t>中村三丁目</t>
  </si>
  <si>
    <t>青井六丁目</t>
  </si>
  <si>
    <t>東立石三丁目</t>
  </si>
  <si>
    <t>東葛西九丁目</t>
  </si>
  <si>
    <t>矢向五丁目</t>
  </si>
  <si>
    <t>千代崎町４丁目</t>
  </si>
  <si>
    <t>白妙町２丁目</t>
  </si>
  <si>
    <t>南山伏町</t>
  </si>
  <si>
    <t>北砂二丁目</t>
  </si>
  <si>
    <t>北品川五丁目</t>
  </si>
  <si>
    <t>仲池上一丁目</t>
  </si>
  <si>
    <t>上野毛二丁目</t>
  </si>
  <si>
    <t>堀之内三丁目</t>
  </si>
  <si>
    <t>本町</t>
  </si>
  <si>
    <t>中村南一丁目</t>
  </si>
  <si>
    <t>千住一丁目</t>
  </si>
  <si>
    <t>東立石四丁目</t>
  </si>
  <si>
    <t>東篠崎一丁目</t>
  </si>
  <si>
    <t>矢向六丁目</t>
  </si>
  <si>
    <t>千鳥町</t>
  </si>
  <si>
    <t>白妙町３丁目</t>
  </si>
  <si>
    <t>北砂三丁目</t>
  </si>
  <si>
    <t>北品川六丁目</t>
  </si>
  <si>
    <t>仲池上二丁目</t>
  </si>
  <si>
    <t>上野毛三丁目</t>
  </si>
  <si>
    <t>本天沼一丁目</t>
  </si>
  <si>
    <t>弥生町</t>
  </si>
  <si>
    <t>中村南二丁目</t>
  </si>
  <si>
    <t>千住二丁目</t>
  </si>
  <si>
    <t>南水元一丁目</t>
  </si>
  <si>
    <t>東篠崎二丁目</t>
  </si>
  <si>
    <t>扇町１丁目</t>
  </si>
  <si>
    <t>白妙町４丁目</t>
  </si>
  <si>
    <t>二十騎町</t>
  </si>
  <si>
    <t>北砂四丁目</t>
  </si>
  <si>
    <t>仲六郷一丁目</t>
  </si>
  <si>
    <t>上野毛四丁目</t>
  </si>
  <si>
    <t>本天沼二丁目</t>
  </si>
  <si>
    <t>蓮根一丁目</t>
  </si>
  <si>
    <t>中村南三丁目</t>
  </si>
  <si>
    <t>千住三丁目</t>
  </si>
  <si>
    <t>南水元二丁目</t>
  </si>
  <si>
    <t>東小岩一丁目</t>
  </si>
  <si>
    <t>扇町２丁目</t>
  </si>
  <si>
    <t>白妙町５丁目</t>
  </si>
  <si>
    <t>納戸町</t>
  </si>
  <si>
    <t>北砂五丁目</t>
  </si>
  <si>
    <t>仲六郷二丁目</t>
  </si>
  <si>
    <t>上用賀一丁目</t>
  </si>
  <si>
    <t>本天沼三丁目</t>
  </si>
  <si>
    <t>蓮根二丁目</t>
  </si>
  <si>
    <t>中村北一丁目</t>
  </si>
  <si>
    <t>千住四丁目</t>
  </si>
  <si>
    <t>南水元三丁目</t>
  </si>
  <si>
    <t>東小岩二丁目</t>
  </si>
  <si>
    <t>扇町３丁目</t>
  </si>
  <si>
    <t>八幡町</t>
  </si>
  <si>
    <t>馬場下町</t>
  </si>
  <si>
    <t>北砂六丁目</t>
  </si>
  <si>
    <t>仲六郷三丁目</t>
  </si>
  <si>
    <t>上用賀二丁目</t>
  </si>
  <si>
    <t>和泉一丁目</t>
  </si>
  <si>
    <t>蓮根三丁目</t>
  </si>
  <si>
    <t>中村北二丁目</t>
  </si>
  <si>
    <t>千住五丁目</t>
  </si>
  <si>
    <t>南水元四丁目</t>
  </si>
  <si>
    <t>東小岩三丁目</t>
  </si>
  <si>
    <t>扇町４丁目</t>
  </si>
  <si>
    <t>伏見町</t>
  </si>
  <si>
    <t>白銀町</t>
  </si>
  <si>
    <t>北砂七丁目</t>
  </si>
  <si>
    <t>仲六郷四丁目</t>
  </si>
  <si>
    <t>上用賀三丁目</t>
  </si>
  <si>
    <t>和泉二丁目</t>
  </si>
  <si>
    <t>蓮沼町</t>
  </si>
  <si>
    <t>中村北三丁目</t>
  </si>
  <si>
    <t>千住旭町</t>
  </si>
  <si>
    <t>白鳥一丁目</t>
  </si>
  <si>
    <t>東小岩四丁目</t>
  </si>
  <si>
    <t>相生町１丁目</t>
  </si>
  <si>
    <t>平楽</t>
  </si>
  <si>
    <t>百人町１丁目</t>
  </si>
  <si>
    <t>夢の島</t>
  </si>
  <si>
    <t>田園調布一丁目</t>
  </si>
  <si>
    <t>上用賀四丁目</t>
  </si>
  <si>
    <t>和泉三丁目</t>
  </si>
  <si>
    <t>中村北四丁目</t>
  </si>
  <si>
    <t>千住河原町</t>
  </si>
  <si>
    <t>白鳥二丁目</t>
  </si>
  <si>
    <t>東小岩五丁目</t>
  </si>
  <si>
    <t>相生町２丁目</t>
  </si>
  <si>
    <t>別所一丁目</t>
  </si>
  <si>
    <t>百人町２丁目</t>
  </si>
  <si>
    <t>毛利一丁目</t>
  </si>
  <si>
    <t>田園調布二丁目</t>
  </si>
  <si>
    <t>上用賀五丁目</t>
  </si>
  <si>
    <t>和泉四丁目</t>
  </si>
  <si>
    <t>田柄一丁目</t>
  </si>
  <si>
    <t>千住関屋町</t>
  </si>
  <si>
    <t>白鳥三丁目</t>
  </si>
  <si>
    <t>東小岩六丁目</t>
  </si>
  <si>
    <t>相生町３丁目</t>
  </si>
  <si>
    <t>別所二丁目</t>
  </si>
  <si>
    <t>百人町３丁目</t>
  </si>
  <si>
    <t>毛利二丁目</t>
  </si>
  <si>
    <t>田園調布三丁目</t>
  </si>
  <si>
    <t>上用賀六丁目</t>
  </si>
  <si>
    <t>田柄二丁目</t>
  </si>
  <si>
    <t>千住宮元町</t>
  </si>
  <si>
    <t>白鳥四丁目</t>
  </si>
  <si>
    <t>東小松川一丁目</t>
  </si>
  <si>
    <t>相生町４丁目</t>
  </si>
  <si>
    <t>別所三丁目</t>
  </si>
  <si>
    <t>百人町４丁目</t>
  </si>
  <si>
    <t>木場一丁目</t>
  </si>
  <si>
    <t>田園調布四丁目</t>
  </si>
  <si>
    <t>新町１丁目</t>
  </si>
  <si>
    <t>田柄三丁目</t>
  </si>
  <si>
    <t>千住橋戸町</t>
  </si>
  <si>
    <t>宝町１丁目</t>
  </si>
  <si>
    <t>東小松川二丁目</t>
  </si>
  <si>
    <t>相生町５丁目</t>
  </si>
  <si>
    <t>別所四丁目</t>
  </si>
  <si>
    <t>富久町</t>
  </si>
  <si>
    <t>木場二丁目</t>
  </si>
  <si>
    <t>田園調布五丁目</t>
  </si>
  <si>
    <t>新町２丁目</t>
  </si>
  <si>
    <t>和田三丁目</t>
  </si>
  <si>
    <t>田柄四丁目</t>
  </si>
  <si>
    <t>千住元町</t>
  </si>
  <si>
    <t>宝町２丁目</t>
  </si>
  <si>
    <t>東小松川三丁目</t>
  </si>
  <si>
    <t>相生町６丁目</t>
  </si>
  <si>
    <t>別所五丁目</t>
  </si>
  <si>
    <t>払方町</t>
  </si>
  <si>
    <t>木場三丁目</t>
  </si>
  <si>
    <t>田園調布南</t>
  </si>
  <si>
    <t>新町３丁目</t>
  </si>
  <si>
    <t>田柄五丁目</t>
  </si>
  <si>
    <t>千住桜木一丁目</t>
  </si>
  <si>
    <t>堀切一丁目</t>
  </si>
  <si>
    <t>東小松川四丁目</t>
  </si>
  <si>
    <t>太田町１丁目</t>
  </si>
  <si>
    <t>別所六丁目</t>
  </si>
  <si>
    <t>片町</t>
  </si>
  <si>
    <t>木場四丁目</t>
  </si>
  <si>
    <t>田園調布本町</t>
  </si>
  <si>
    <t>深沢一丁目</t>
  </si>
  <si>
    <t>土支田一丁目</t>
  </si>
  <si>
    <t>千住桜木二丁目</t>
  </si>
  <si>
    <t>堀切二丁目</t>
  </si>
  <si>
    <t>東松本一丁目</t>
  </si>
  <si>
    <t>太田町２丁目</t>
  </si>
  <si>
    <t>別所七丁目</t>
  </si>
  <si>
    <t>木場五丁目</t>
  </si>
  <si>
    <t>東海一丁目</t>
  </si>
  <si>
    <t>深沢二丁目</t>
  </si>
  <si>
    <t>土支田二丁目</t>
  </si>
  <si>
    <t>千住寿町</t>
  </si>
  <si>
    <t>堀切三丁目</t>
  </si>
  <si>
    <t>東松本二丁目</t>
  </si>
  <si>
    <t>太田町３丁目</t>
  </si>
  <si>
    <t>別所中里台</t>
  </si>
  <si>
    <t>北山伏町</t>
  </si>
  <si>
    <t>木場六丁目</t>
  </si>
  <si>
    <t>東海二丁目</t>
  </si>
  <si>
    <t>深沢三丁目</t>
  </si>
  <si>
    <t>土支田三丁目</t>
  </si>
  <si>
    <t>千住曙町</t>
  </si>
  <si>
    <t>堀切四丁目</t>
  </si>
  <si>
    <t>東瑞江二丁目</t>
  </si>
  <si>
    <t>太田町４丁目</t>
  </si>
  <si>
    <t>睦町１丁目</t>
  </si>
  <si>
    <t>北新宿一丁目</t>
  </si>
  <si>
    <t>門前仲町１丁目</t>
  </si>
  <si>
    <t>東海三丁目</t>
  </si>
  <si>
    <t>深沢四丁目</t>
  </si>
  <si>
    <t>土支田四丁目</t>
  </si>
  <si>
    <t>千住大川町</t>
  </si>
  <si>
    <t>堀切五丁目</t>
  </si>
  <si>
    <t>南葛西一丁目</t>
  </si>
  <si>
    <t>太田町５丁目</t>
  </si>
  <si>
    <t>睦町２丁目</t>
  </si>
  <si>
    <t>北新宿二丁目</t>
  </si>
  <si>
    <t>門前仲町２丁目</t>
  </si>
  <si>
    <t>東海四丁目</t>
  </si>
  <si>
    <t>深沢五丁目</t>
  </si>
  <si>
    <t>東大泉一丁目</t>
  </si>
  <si>
    <t>千住中居町</t>
  </si>
  <si>
    <t>堀切六丁目</t>
  </si>
  <si>
    <t>南葛西二丁目</t>
  </si>
  <si>
    <t>太田町６丁目</t>
  </si>
  <si>
    <t>堀ノ内町１丁目</t>
  </si>
  <si>
    <t>北新宿三丁目</t>
  </si>
  <si>
    <t>有明一丁目</t>
  </si>
  <si>
    <t>東海五丁目</t>
  </si>
  <si>
    <t>深沢六丁目</t>
  </si>
  <si>
    <t>東大泉二丁目</t>
  </si>
  <si>
    <t>千住仲町</t>
  </si>
  <si>
    <t>堀切七丁目</t>
  </si>
  <si>
    <t>南葛西三丁目</t>
  </si>
  <si>
    <t>打越</t>
  </si>
  <si>
    <t>堀ノ内町２丁目</t>
  </si>
  <si>
    <t>北新宿四丁目</t>
  </si>
  <si>
    <t>有明二丁目</t>
  </si>
  <si>
    <t>東海六丁目</t>
  </si>
  <si>
    <t>深沢七丁目</t>
  </si>
  <si>
    <t>東大泉三丁目</t>
  </si>
  <si>
    <t>千住東一丁目</t>
  </si>
  <si>
    <t>堀切八丁目</t>
  </si>
  <si>
    <t>南葛西四丁目</t>
  </si>
  <si>
    <t>大芝台</t>
  </si>
  <si>
    <t>万世町１丁目</t>
  </si>
  <si>
    <t>有明三丁目</t>
  </si>
  <si>
    <t>東蒲田一丁目</t>
  </si>
  <si>
    <t>深沢八丁目</t>
  </si>
  <si>
    <t>東大泉四丁目</t>
  </si>
  <si>
    <t>千住東二丁目</t>
  </si>
  <si>
    <t>立石一丁目</t>
  </si>
  <si>
    <t>南葛西五丁目</t>
  </si>
  <si>
    <t>大平町</t>
  </si>
  <si>
    <t>万世町２丁目</t>
  </si>
  <si>
    <t>本塩町</t>
  </si>
  <si>
    <t>有明四丁目</t>
  </si>
  <si>
    <t>東蒲田二丁目</t>
  </si>
  <si>
    <t>世田谷一丁目</t>
  </si>
  <si>
    <t>東大泉五丁目</t>
  </si>
  <si>
    <t>千住柳町</t>
  </si>
  <si>
    <t>立石二丁目</t>
  </si>
  <si>
    <t>南葛西六丁目</t>
  </si>
  <si>
    <t>六ツ川一丁目</t>
  </si>
  <si>
    <t>矢来町</t>
  </si>
  <si>
    <t>東雪谷一丁目</t>
  </si>
  <si>
    <t>世田谷二丁目</t>
  </si>
  <si>
    <t>東大泉六丁目</t>
  </si>
  <si>
    <t>千住龍田町</t>
  </si>
  <si>
    <t>立石三丁目</t>
  </si>
  <si>
    <t>南葛西七丁目</t>
  </si>
  <si>
    <t>六ツ川二丁目</t>
  </si>
  <si>
    <t>余丁町</t>
  </si>
  <si>
    <t>東雪谷二丁目</t>
  </si>
  <si>
    <t>世田谷三丁目</t>
  </si>
  <si>
    <t>東大泉七丁目</t>
  </si>
  <si>
    <t>千住緑町１丁目</t>
  </si>
  <si>
    <t>立石四丁目</t>
  </si>
  <si>
    <t>南篠崎町１丁目</t>
  </si>
  <si>
    <t>滝之上</t>
  </si>
  <si>
    <t>六ツ川三丁目</t>
  </si>
  <si>
    <t>揚場町</t>
  </si>
  <si>
    <t>東雪谷三丁目</t>
  </si>
  <si>
    <t>世田谷四丁目</t>
  </si>
  <si>
    <t>南大泉一丁目</t>
  </si>
  <si>
    <t>千住緑町２丁目</t>
  </si>
  <si>
    <t>立石五丁目</t>
  </si>
  <si>
    <t>南篠崎町２丁目</t>
  </si>
  <si>
    <t>池袋</t>
  </si>
  <si>
    <t>六ツ川四丁目</t>
  </si>
  <si>
    <t>東雪谷四丁目</t>
  </si>
  <si>
    <t>瀬田一丁目</t>
  </si>
  <si>
    <t>南大泉二丁目</t>
  </si>
  <si>
    <t>千住緑町３丁目</t>
  </si>
  <si>
    <t>立石六丁目</t>
  </si>
  <si>
    <t>南篠崎町３丁目</t>
  </si>
  <si>
    <t>竹之丸</t>
  </si>
  <si>
    <t>東雪谷五丁目</t>
  </si>
  <si>
    <t>瀬田二丁目</t>
  </si>
  <si>
    <t>南大泉三丁目</t>
  </si>
  <si>
    <t>扇一丁目</t>
  </si>
  <si>
    <t>立石七丁目</t>
  </si>
  <si>
    <t>南篠崎町４丁目</t>
  </si>
  <si>
    <t>仲尾台</t>
  </si>
  <si>
    <t>東馬込一丁目</t>
  </si>
  <si>
    <t>瀬田三丁目</t>
  </si>
  <si>
    <t>南大泉四丁目</t>
  </si>
  <si>
    <t>扇二丁目</t>
  </si>
  <si>
    <t>立石八丁目</t>
  </si>
  <si>
    <t>南篠崎町５丁目</t>
  </si>
  <si>
    <t>長者町１丁目</t>
  </si>
  <si>
    <t>東馬込二丁目</t>
  </si>
  <si>
    <t>瀬田四丁目</t>
  </si>
  <si>
    <t>南大泉五丁目</t>
  </si>
  <si>
    <t>扇三丁目</t>
  </si>
  <si>
    <t>南小岩一丁目</t>
  </si>
  <si>
    <t>長者町２丁目</t>
  </si>
  <si>
    <t>東矢口一丁目</t>
  </si>
  <si>
    <t>瀬田五丁目</t>
  </si>
  <si>
    <t>南大泉六丁目</t>
  </si>
  <si>
    <t>足立一丁目</t>
  </si>
  <si>
    <t>南小岩二丁目</t>
  </si>
  <si>
    <t>長者町３丁目</t>
  </si>
  <si>
    <t>東矢口二丁目</t>
  </si>
  <si>
    <t>成城一丁目</t>
  </si>
  <si>
    <t>南田中一丁目</t>
  </si>
  <si>
    <t>足立二丁目</t>
  </si>
  <si>
    <t>南小岩三丁目</t>
  </si>
  <si>
    <t>長者町４丁目</t>
  </si>
  <si>
    <t>東矢口三丁目</t>
  </si>
  <si>
    <t>成城二丁目</t>
  </si>
  <si>
    <t>南田中二丁目</t>
  </si>
  <si>
    <t>足立三丁目</t>
  </si>
  <si>
    <t>南小岩四丁目</t>
  </si>
  <si>
    <t>長者町５丁目</t>
  </si>
  <si>
    <t>東嶺町</t>
  </si>
  <si>
    <t>成城三丁目</t>
  </si>
  <si>
    <t>南田中三丁目</t>
  </si>
  <si>
    <t>足立四丁目</t>
  </si>
  <si>
    <t>南小岩五丁目</t>
  </si>
  <si>
    <t>長者町６丁目</t>
  </si>
  <si>
    <t>東六郷一丁目</t>
  </si>
  <si>
    <t>成城四丁目</t>
  </si>
  <si>
    <t>南田中四丁目</t>
  </si>
  <si>
    <t>大谷田一丁目</t>
  </si>
  <si>
    <t>南小岩六丁目</t>
  </si>
  <si>
    <t>長者町７丁目</t>
  </si>
  <si>
    <t>東六郷二丁目</t>
  </si>
  <si>
    <t>成城五丁目</t>
  </si>
  <si>
    <t>南田中五丁目</t>
  </si>
  <si>
    <t>大谷田二丁目</t>
  </si>
  <si>
    <t>南小岩七丁目</t>
  </si>
  <si>
    <t>長者町８丁目</t>
  </si>
  <si>
    <t>東六郷三丁目</t>
  </si>
  <si>
    <t>成城六丁目</t>
  </si>
  <si>
    <t>氷川台一丁目</t>
  </si>
  <si>
    <t>大谷田三丁目</t>
  </si>
  <si>
    <t>南小岩八丁目</t>
  </si>
  <si>
    <t>長者町９丁目</t>
  </si>
  <si>
    <t>東糀谷一丁目</t>
  </si>
  <si>
    <t>成城七丁目</t>
  </si>
  <si>
    <t>氷川台二丁目</t>
  </si>
  <si>
    <t>大谷田四丁目</t>
  </si>
  <si>
    <t>二之江町</t>
  </si>
  <si>
    <t>塚越</t>
  </si>
  <si>
    <t>東糀谷二丁目</t>
  </si>
  <si>
    <t>成城八丁目</t>
  </si>
  <si>
    <t>氷川台三丁目</t>
  </si>
  <si>
    <t>大谷田五丁目</t>
  </si>
  <si>
    <t>平井一丁目</t>
  </si>
  <si>
    <t>豆口台</t>
  </si>
  <si>
    <t>東糀谷三丁目</t>
  </si>
  <si>
    <t>成城九丁目</t>
  </si>
  <si>
    <t>氷川台四丁目</t>
  </si>
  <si>
    <t>辰沼一丁目</t>
  </si>
  <si>
    <t>平井二丁目</t>
  </si>
  <si>
    <t>内田町</t>
  </si>
  <si>
    <t>東糀谷四丁目</t>
  </si>
  <si>
    <t>赤堤一丁目</t>
  </si>
  <si>
    <t>富士見台一丁目</t>
  </si>
  <si>
    <t>辰沼二丁目</t>
  </si>
  <si>
    <t>平井三丁目</t>
  </si>
  <si>
    <t>南仲通一丁目</t>
  </si>
  <si>
    <t>東糀谷五丁目</t>
  </si>
  <si>
    <t>赤堤二丁目</t>
  </si>
  <si>
    <t>富士見台二丁目</t>
  </si>
  <si>
    <t>谷在家一丁目</t>
  </si>
  <si>
    <t>平井四丁目</t>
  </si>
  <si>
    <t>南仲通二丁目</t>
  </si>
  <si>
    <t>東糀谷六丁目</t>
  </si>
  <si>
    <t>赤堤三丁目</t>
  </si>
  <si>
    <t>富士見台三丁目</t>
  </si>
  <si>
    <t>谷在家二丁目</t>
  </si>
  <si>
    <t>平井五丁目</t>
  </si>
  <si>
    <t>南仲通三丁目</t>
  </si>
  <si>
    <t>南蒲田一丁目</t>
  </si>
  <si>
    <t>赤堤四丁目</t>
  </si>
  <si>
    <t>富士見台四丁目</t>
  </si>
  <si>
    <t>谷在家三丁目</t>
  </si>
  <si>
    <t>平井六丁目</t>
  </si>
  <si>
    <t>南仲通四丁目</t>
  </si>
  <si>
    <t>南蒲田二丁目</t>
  </si>
  <si>
    <t>赤堤五丁目</t>
  </si>
  <si>
    <t>平和台一丁目</t>
  </si>
  <si>
    <t>平井七丁目</t>
  </si>
  <si>
    <t>南仲通五丁目</t>
  </si>
  <si>
    <t>南蒲田三丁目</t>
  </si>
  <si>
    <t>千歳台一丁目</t>
  </si>
  <si>
    <t>平和台二丁目</t>
  </si>
  <si>
    <t>北葛西一丁目</t>
  </si>
  <si>
    <t>南本牧</t>
  </si>
  <si>
    <t>南久が原一丁目</t>
  </si>
  <si>
    <t>千歳台二丁目</t>
  </si>
  <si>
    <t>平和台三丁目</t>
  </si>
  <si>
    <t>北葛西二丁目</t>
  </si>
  <si>
    <t>日ノ出町１丁目</t>
  </si>
  <si>
    <t>南久が原二丁目</t>
  </si>
  <si>
    <t>千歳台三丁目</t>
  </si>
  <si>
    <t>平和台四丁目</t>
  </si>
  <si>
    <t>北葛西三丁目</t>
  </si>
  <si>
    <t>日ノ出町２丁目</t>
  </si>
  <si>
    <t>南雪谷一丁目</t>
  </si>
  <si>
    <t>千歳台四丁目</t>
  </si>
  <si>
    <t>豊玉上一丁目</t>
  </si>
  <si>
    <t>北葛西四丁目</t>
  </si>
  <si>
    <t>日本大通</t>
  </si>
  <si>
    <t>南雪谷二丁目</t>
  </si>
  <si>
    <t>千歳台五丁目</t>
  </si>
  <si>
    <t>豊玉上二丁目</t>
  </si>
  <si>
    <t>竹の塚一丁目</t>
  </si>
  <si>
    <t>北葛西五丁目</t>
  </si>
  <si>
    <t>柏葉</t>
  </si>
  <si>
    <t>南雪谷三丁目</t>
  </si>
  <si>
    <t>千歳台六丁目</t>
  </si>
  <si>
    <t>豊玉中一丁目</t>
  </si>
  <si>
    <t>竹の塚二丁目</t>
  </si>
  <si>
    <t>北篠崎一丁目</t>
  </si>
  <si>
    <t>麦田町１丁目</t>
  </si>
  <si>
    <t>南雪谷四丁目</t>
  </si>
  <si>
    <t>船橋一丁目</t>
  </si>
  <si>
    <t>豊玉中二丁目</t>
  </si>
  <si>
    <t>竹の塚三丁目</t>
  </si>
  <si>
    <t>北篠崎二丁目</t>
  </si>
  <si>
    <t>麦田町２丁目</t>
  </si>
  <si>
    <t>南雪谷五丁目</t>
  </si>
  <si>
    <t>船橋二丁目</t>
  </si>
  <si>
    <t>豊玉中三丁目</t>
  </si>
  <si>
    <t>竹の塚四丁目</t>
  </si>
  <si>
    <t>北小岩一丁目</t>
  </si>
  <si>
    <t>麦田町３丁目</t>
  </si>
  <si>
    <t>南千束一丁目</t>
  </si>
  <si>
    <t>船橋三丁目</t>
  </si>
  <si>
    <t>豊玉中四丁目</t>
  </si>
  <si>
    <t>竹の塚五丁目</t>
  </si>
  <si>
    <t>北小岩二丁目</t>
  </si>
  <si>
    <t>麦田町４丁目</t>
  </si>
  <si>
    <t>南千束二丁目</t>
  </si>
  <si>
    <t>船橋四丁目</t>
  </si>
  <si>
    <t>豊玉南一丁目</t>
  </si>
  <si>
    <t>竹の塚六丁目</t>
  </si>
  <si>
    <t>北小岩三丁目</t>
  </si>
  <si>
    <t>尾上町１丁目</t>
  </si>
  <si>
    <t>南千束三丁目</t>
  </si>
  <si>
    <t>船橋五丁目</t>
  </si>
  <si>
    <t>豊玉南二丁目</t>
  </si>
  <si>
    <t>竹の塚七丁目</t>
  </si>
  <si>
    <t>北小岩四丁目</t>
  </si>
  <si>
    <t>尾上町２丁目</t>
  </si>
  <si>
    <t>南馬込一丁目</t>
  </si>
  <si>
    <t>船橋六丁目</t>
  </si>
  <si>
    <t>豊玉南三丁目</t>
  </si>
  <si>
    <t>竹塚町</t>
  </si>
  <si>
    <t>北小岩五丁目</t>
  </si>
  <si>
    <t>尾上町３丁目</t>
  </si>
  <si>
    <t>南馬込二丁目</t>
  </si>
  <si>
    <t>船橋七丁目</t>
  </si>
  <si>
    <t>豊玉北一丁目</t>
  </si>
  <si>
    <t>中央本町１丁目</t>
  </si>
  <si>
    <t>北小岩六丁目</t>
  </si>
  <si>
    <t>尾上町４丁目</t>
  </si>
  <si>
    <t>南馬込三丁目</t>
  </si>
  <si>
    <t>祖師谷一丁目</t>
  </si>
  <si>
    <t>豊玉北二丁目</t>
  </si>
  <si>
    <t>中央本町２丁目</t>
  </si>
  <si>
    <t>北小岩七丁目</t>
  </si>
  <si>
    <t>尾上町５丁目</t>
  </si>
  <si>
    <t>南馬込四丁目</t>
  </si>
  <si>
    <t>祖師谷二丁目</t>
  </si>
  <si>
    <t>豊玉北三丁目</t>
  </si>
  <si>
    <t>中央本町３丁目</t>
  </si>
  <si>
    <t>北小岩八丁目</t>
  </si>
  <si>
    <t>尾上町６丁目</t>
  </si>
  <si>
    <t>南馬込五丁目</t>
  </si>
  <si>
    <t>祖師谷三丁目</t>
  </si>
  <si>
    <t>豊玉北四丁目</t>
  </si>
  <si>
    <t>中央本町４丁目</t>
  </si>
  <si>
    <t>堀江町</t>
  </si>
  <si>
    <t>不老町１丁目</t>
  </si>
  <si>
    <t>南馬込六丁目</t>
  </si>
  <si>
    <t>祖師谷四丁目</t>
  </si>
  <si>
    <t>豊玉北五丁目</t>
  </si>
  <si>
    <t>中央本町５丁目</t>
  </si>
  <si>
    <t>本一色一丁目</t>
  </si>
  <si>
    <t>不老町２丁目</t>
  </si>
  <si>
    <t>南六郷一丁目</t>
  </si>
  <si>
    <t>祖師谷五丁目</t>
  </si>
  <si>
    <t>豊玉北六丁目</t>
  </si>
  <si>
    <t>本一色二丁目</t>
  </si>
  <si>
    <t>不老町３丁目</t>
  </si>
  <si>
    <t>南六郷二丁目</t>
  </si>
  <si>
    <t>祖師谷六丁目</t>
  </si>
  <si>
    <t>北町１丁目</t>
  </si>
  <si>
    <t>本一色三丁目</t>
  </si>
  <si>
    <t>南六郷三丁目</t>
  </si>
  <si>
    <t>太子堂一丁目</t>
  </si>
  <si>
    <t>北町２丁目</t>
  </si>
  <si>
    <t>臨海町１丁目</t>
  </si>
  <si>
    <t>福富町西通</t>
  </si>
  <si>
    <t>萩中一丁目</t>
  </si>
  <si>
    <t>太子堂二丁目</t>
  </si>
  <si>
    <t>北町３丁目</t>
  </si>
  <si>
    <t>臨海町２丁目</t>
  </si>
  <si>
    <t>福富町仲通</t>
  </si>
  <si>
    <t>萩中二丁目</t>
  </si>
  <si>
    <t>太子堂三丁目</t>
  </si>
  <si>
    <t>北町４丁目</t>
  </si>
  <si>
    <t>臨海町３丁目</t>
  </si>
  <si>
    <t>福富町東通</t>
  </si>
  <si>
    <t>萩中三丁目</t>
  </si>
  <si>
    <t>太子堂四丁目</t>
  </si>
  <si>
    <t>北町５丁目</t>
  </si>
  <si>
    <t>椿一丁目</t>
  </si>
  <si>
    <t>臨海町４丁目</t>
  </si>
  <si>
    <t>弁天通一丁目</t>
  </si>
  <si>
    <t>平和の森公園</t>
  </si>
  <si>
    <t>太子堂五丁目</t>
  </si>
  <si>
    <t>北町６丁目</t>
  </si>
  <si>
    <t>椿二丁目</t>
  </si>
  <si>
    <t>臨海町５丁目</t>
  </si>
  <si>
    <t>弁天通二丁目</t>
  </si>
  <si>
    <t>平和島一丁目</t>
  </si>
  <si>
    <t>代沢一丁目</t>
  </si>
  <si>
    <t>北町７丁目</t>
  </si>
  <si>
    <t>島根一丁目</t>
  </si>
  <si>
    <t>臨海町６丁目</t>
  </si>
  <si>
    <t>弁天通三丁目</t>
  </si>
  <si>
    <t>平和島二丁目</t>
  </si>
  <si>
    <t>代沢二丁目</t>
  </si>
  <si>
    <t>北町８丁目</t>
  </si>
  <si>
    <t>島根二丁目</t>
  </si>
  <si>
    <t>東瑞江一丁目</t>
  </si>
  <si>
    <t>弁天通四丁目</t>
  </si>
  <si>
    <t>平和島三丁目</t>
  </si>
  <si>
    <t>代沢三丁目</t>
  </si>
  <si>
    <t>立野町</t>
  </si>
  <si>
    <t>島根三丁目</t>
  </si>
  <si>
    <t>弁天通五丁目</t>
  </si>
  <si>
    <t>平和島四丁目</t>
  </si>
  <si>
    <t>代沢四丁目</t>
  </si>
  <si>
    <t>練馬一丁目</t>
  </si>
  <si>
    <t>島根四丁目</t>
  </si>
  <si>
    <t>弁天通六丁目</t>
  </si>
  <si>
    <t>平和島五丁目</t>
  </si>
  <si>
    <t>代沢五丁目</t>
  </si>
  <si>
    <t>練馬二丁目</t>
  </si>
  <si>
    <t>東綾瀬一丁目</t>
  </si>
  <si>
    <t>蓬莱町１丁目</t>
  </si>
  <si>
    <t>平和島六丁目</t>
  </si>
  <si>
    <t>代田一丁目</t>
  </si>
  <si>
    <t>練馬三丁目</t>
  </si>
  <si>
    <t>東綾瀬二丁目</t>
  </si>
  <si>
    <t>蓬莱町２丁目</t>
  </si>
  <si>
    <t>北千束一丁目</t>
  </si>
  <si>
    <t>代田二丁目</t>
  </si>
  <si>
    <t>練馬四丁目</t>
  </si>
  <si>
    <t>東綾瀬三丁目</t>
  </si>
  <si>
    <t>蓬莱町３丁目</t>
  </si>
  <si>
    <t>北千束二丁目</t>
  </si>
  <si>
    <t>代田三丁目</t>
  </si>
  <si>
    <t>東伊興一丁目</t>
  </si>
  <si>
    <t>豊浦町</t>
  </si>
  <si>
    <t>北千束三丁目</t>
  </si>
  <si>
    <t>代田四丁目</t>
  </si>
  <si>
    <t>東伊興二丁目</t>
  </si>
  <si>
    <t>北仲通一丁目</t>
  </si>
  <si>
    <t>北馬込一丁目</t>
  </si>
  <si>
    <t>代田五丁目</t>
  </si>
  <si>
    <t>東伊興三丁目</t>
  </si>
  <si>
    <t>北仲通二丁目</t>
  </si>
  <si>
    <t>北馬込二丁目</t>
  </si>
  <si>
    <t>代田六丁目</t>
  </si>
  <si>
    <t>東保木間一丁目</t>
  </si>
  <si>
    <t>北仲通三丁目</t>
  </si>
  <si>
    <t>北嶺町</t>
  </si>
  <si>
    <t>大原一丁目</t>
  </si>
  <si>
    <t>東保木間二丁目</t>
  </si>
  <si>
    <t>北仲通四丁目</t>
  </si>
  <si>
    <t>北糀谷一丁目</t>
  </si>
  <si>
    <t>大原二丁目</t>
  </si>
  <si>
    <t>東六月町</t>
  </si>
  <si>
    <t>北仲通五丁目</t>
  </si>
  <si>
    <t>北糀谷二丁目</t>
  </si>
  <si>
    <t>大蔵一丁目</t>
  </si>
  <si>
    <t>東和一丁目</t>
  </si>
  <si>
    <t>北仲通六丁目</t>
  </si>
  <si>
    <t>本羽田一丁目</t>
  </si>
  <si>
    <t>大蔵二丁目</t>
  </si>
  <si>
    <t>東和二丁目</t>
  </si>
  <si>
    <t>北方町１丁目</t>
  </si>
  <si>
    <t>本羽田二丁目</t>
  </si>
  <si>
    <t>大蔵三丁目</t>
  </si>
  <si>
    <t>東和三丁目</t>
  </si>
  <si>
    <t>北方町２丁目</t>
  </si>
  <si>
    <t>本羽田三丁目</t>
  </si>
  <si>
    <t>大蔵四丁目</t>
  </si>
  <si>
    <t>東和四丁目</t>
  </si>
  <si>
    <t>本郷町１丁目</t>
  </si>
  <si>
    <t>矢口一丁目</t>
  </si>
  <si>
    <t>大蔵五丁目</t>
  </si>
  <si>
    <t>東和五丁目</t>
  </si>
  <si>
    <t>本郷町２丁目</t>
  </si>
  <si>
    <t>矢口二丁目</t>
  </si>
  <si>
    <t>大蔵六丁目</t>
  </si>
  <si>
    <t>南花畑一丁目</t>
  </si>
  <si>
    <t>本郷町３丁目</t>
  </si>
  <si>
    <t>矢口三丁目</t>
  </si>
  <si>
    <t>池尻一丁目</t>
  </si>
  <si>
    <t>南花畑二丁目</t>
  </si>
  <si>
    <t>池尻二丁目</t>
  </si>
  <si>
    <t>南花畑三丁目</t>
  </si>
  <si>
    <t>池尻三丁目</t>
  </si>
  <si>
    <t>南花畑四丁目</t>
  </si>
  <si>
    <t>池尻四丁目</t>
  </si>
  <si>
    <t>南花畑五丁目</t>
  </si>
  <si>
    <t>日ノ出町</t>
  </si>
  <si>
    <t>中町３丁目</t>
  </si>
  <si>
    <t>本牧ふ頭</t>
  </si>
  <si>
    <t>中町４丁目</t>
  </si>
  <si>
    <t>入谷三丁目</t>
  </si>
  <si>
    <t>本牧間門</t>
  </si>
  <si>
    <t>中町５丁目</t>
  </si>
  <si>
    <t>入谷四丁目</t>
  </si>
  <si>
    <t>本牧宮原</t>
  </si>
  <si>
    <t>東玉川一丁目</t>
  </si>
  <si>
    <t>入谷五丁目</t>
  </si>
  <si>
    <t>本牧元町</t>
  </si>
  <si>
    <t>東玉川二丁目</t>
  </si>
  <si>
    <t>入谷六丁目</t>
  </si>
  <si>
    <t>本牧原</t>
  </si>
  <si>
    <t>等々力一丁目</t>
  </si>
  <si>
    <t>入谷七丁目</t>
  </si>
  <si>
    <t>本牧荒井</t>
  </si>
  <si>
    <t>等々力二丁目</t>
  </si>
  <si>
    <t>入谷八丁目</t>
  </si>
  <si>
    <t>本牧三之谷</t>
  </si>
  <si>
    <t>等々力三丁目</t>
  </si>
  <si>
    <t>入谷九丁目</t>
  </si>
  <si>
    <t>本牧十二天</t>
  </si>
  <si>
    <t>等々力四丁目</t>
  </si>
  <si>
    <t>入谷町</t>
  </si>
  <si>
    <t>本牧大里町</t>
  </si>
  <si>
    <t>等々力五丁目</t>
  </si>
  <si>
    <t>梅田一丁目</t>
  </si>
  <si>
    <t>本牧町１丁目</t>
  </si>
  <si>
    <t>等々力六丁目</t>
  </si>
  <si>
    <t>梅田二丁目</t>
  </si>
  <si>
    <t>本牧町２丁目</t>
  </si>
  <si>
    <t>等々力七丁目</t>
  </si>
  <si>
    <t>梅田三丁目</t>
  </si>
  <si>
    <t>本牧満坂</t>
  </si>
  <si>
    <t>等々力八丁目</t>
  </si>
  <si>
    <t>梅田四丁目</t>
  </si>
  <si>
    <t>本牧緑ケ丘</t>
  </si>
  <si>
    <t>南烏山一丁目</t>
  </si>
  <si>
    <t>梅田五丁目</t>
  </si>
  <si>
    <t>本牧和田</t>
  </si>
  <si>
    <t>南烏山二丁目</t>
  </si>
  <si>
    <t>梅田六丁目</t>
  </si>
  <si>
    <t>末吉町１丁目</t>
  </si>
  <si>
    <t>南烏山三丁目</t>
  </si>
  <si>
    <t>梅田七丁目</t>
  </si>
  <si>
    <t>末吉町２丁目</t>
  </si>
  <si>
    <t>南烏山四丁目</t>
  </si>
  <si>
    <t>梅田八丁目</t>
  </si>
  <si>
    <t>末吉町３丁目</t>
  </si>
  <si>
    <t>南烏山五丁目</t>
  </si>
  <si>
    <t>梅島一丁目</t>
  </si>
  <si>
    <t>末吉町４丁目</t>
  </si>
  <si>
    <t>南烏山六丁目</t>
  </si>
  <si>
    <t>梅島二丁目</t>
  </si>
  <si>
    <t>梅丘一丁目</t>
  </si>
  <si>
    <t>梅島三丁目</t>
  </si>
  <si>
    <t>梅丘二丁目</t>
  </si>
  <si>
    <t>末広町３丁目</t>
  </si>
  <si>
    <t>梅丘三丁目</t>
  </si>
  <si>
    <t>万代町１丁目</t>
  </si>
  <si>
    <t>粕谷一丁目</t>
  </si>
  <si>
    <t>万代町２丁目</t>
  </si>
  <si>
    <t>粕谷二丁目</t>
  </si>
  <si>
    <t>保塚町</t>
  </si>
  <si>
    <t>万代町３丁目</t>
  </si>
  <si>
    <t>粕谷三丁目</t>
  </si>
  <si>
    <t>保木間一丁目</t>
  </si>
  <si>
    <t>妙香寺台</t>
  </si>
  <si>
    <t>粕谷四丁目</t>
  </si>
  <si>
    <t>保木間二丁目</t>
  </si>
  <si>
    <t>野毛町１丁目</t>
  </si>
  <si>
    <t>八幡山一丁目</t>
  </si>
  <si>
    <t>保木間三丁目</t>
  </si>
  <si>
    <t>野毛町２丁目</t>
  </si>
  <si>
    <t>八幡山二丁目</t>
  </si>
  <si>
    <t>保木間四丁目</t>
  </si>
  <si>
    <t>野毛町３丁目</t>
  </si>
  <si>
    <t>八幡山三丁目</t>
  </si>
  <si>
    <t>保木間五丁目</t>
  </si>
  <si>
    <t>野毛町４丁目</t>
  </si>
  <si>
    <t>尾山台一丁目</t>
  </si>
  <si>
    <t>北加平町</t>
  </si>
  <si>
    <t>尾山台二丁目</t>
  </si>
  <si>
    <t>尾山台三丁目</t>
  </si>
  <si>
    <t>北烏山一丁目</t>
  </si>
  <si>
    <t>本木一丁目</t>
  </si>
  <si>
    <t>北烏山二丁目</t>
  </si>
  <si>
    <t>本木二丁目</t>
  </si>
  <si>
    <t>北烏山三丁目</t>
  </si>
  <si>
    <t>本木西町</t>
  </si>
  <si>
    <t>矢口台</t>
  </si>
  <si>
    <t>北烏山四丁目</t>
  </si>
  <si>
    <t>本木東町</t>
  </si>
  <si>
    <t>立野</t>
  </si>
  <si>
    <t>北烏山五丁目</t>
  </si>
  <si>
    <t>本木南町</t>
  </si>
  <si>
    <t>和田山</t>
  </si>
  <si>
    <t>北烏山六丁目</t>
  </si>
  <si>
    <t>本木北町</t>
  </si>
  <si>
    <t>簑沢</t>
  </si>
  <si>
    <t>北烏山七丁目</t>
  </si>
  <si>
    <t>柳原一丁目</t>
  </si>
  <si>
    <t>北烏山八丁目</t>
  </si>
  <si>
    <t>柳原二丁目</t>
  </si>
  <si>
    <t>北烏山九丁目</t>
  </si>
  <si>
    <t>六月一丁目</t>
  </si>
  <si>
    <t>北沢一丁目</t>
  </si>
  <si>
    <t>六月二丁目</t>
  </si>
  <si>
    <t>北沢二丁目</t>
  </si>
  <si>
    <t>六月三丁目</t>
  </si>
  <si>
    <t>北沢三丁目</t>
  </si>
  <si>
    <t>六町１丁目</t>
  </si>
  <si>
    <t>北沢四丁目</t>
  </si>
  <si>
    <t>六町２丁目</t>
  </si>
  <si>
    <t>北沢五丁目</t>
  </si>
  <si>
    <t>六町３丁目</t>
  </si>
  <si>
    <t>野沢一丁目</t>
  </si>
  <si>
    <t>六町４丁目</t>
  </si>
  <si>
    <t>野沢二丁目</t>
  </si>
  <si>
    <t>六木一丁目</t>
  </si>
  <si>
    <t>野沢三丁目</t>
  </si>
  <si>
    <t>六木二丁目</t>
  </si>
  <si>
    <t>野沢四丁目</t>
  </si>
  <si>
    <t>六木三丁目</t>
  </si>
  <si>
    <t>野毛一丁目</t>
  </si>
  <si>
    <t>六木四丁目</t>
  </si>
  <si>
    <t>野毛二丁目</t>
  </si>
  <si>
    <t>伊興本町２丁目</t>
  </si>
  <si>
    <t>野毛三丁目</t>
  </si>
  <si>
    <t>伊興本町１丁目</t>
  </si>
  <si>
    <t>賃料収入（月額）</t>
    <rPh sb="0" eb="4">
      <t>チンリョウシュウニュウ</t>
    </rPh>
    <rPh sb="5" eb="7">
      <t>ゲツガク</t>
    </rPh>
    <phoneticPr fontId="2"/>
  </si>
  <si>
    <t>必要経費率</t>
    <rPh sb="0" eb="2">
      <t>ヒツヨウ</t>
    </rPh>
    <rPh sb="2" eb="5">
      <t>ケイヒリツ</t>
    </rPh>
    <phoneticPr fontId="2"/>
  </si>
  <si>
    <t>持分比率</t>
    <rPh sb="0" eb="4">
      <t>モチブンヒリツ</t>
    </rPh>
    <phoneticPr fontId="2"/>
  </si>
  <si>
    <t>利益率</t>
    <rPh sb="0" eb="3">
      <t>リエキリツ</t>
    </rPh>
    <phoneticPr fontId="2"/>
  </si>
  <si>
    <t>←リスト選択か直接入力</t>
    <rPh sb="4" eb="6">
      <t>センタク</t>
    </rPh>
    <rPh sb="7" eb="9">
      <t>チョクセツ</t>
    </rPh>
    <rPh sb="9" eb="11">
      <t>ニュウリョク</t>
    </rPh>
    <phoneticPr fontId="2"/>
  </si>
  <si>
    <t>【記載例】　〇〇町、　　〇〇△丁目　</t>
    <rPh sb="1" eb="4">
      <t>キサイレイ</t>
    </rPh>
    <rPh sb="8" eb="9">
      <t>マチ</t>
    </rPh>
    <rPh sb="15" eb="17">
      <t>チョウメ</t>
    </rPh>
    <phoneticPr fontId="2"/>
  </si>
  <si>
    <t>横浜市</t>
    <rPh sb="0" eb="3">
      <t>ヨコハマシ</t>
    </rPh>
    <phoneticPr fontId="2"/>
  </si>
  <si>
    <t>神奈川県</t>
    <rPh sb="0" eb="4">
      <t>カナガワケン</t>
    </rPh>
    <phoneticPr fontId="2"/>
  </si>
  <si>
    <t>県名市名削除の設定</t>
    <rPh sb="0" eb="2">
      <t>ケンメイ</t>
    </rPh>
    <rPh sb="2" eb="4">
      <t>シメイ</t>
    </rPh>
    <rPh sb="4" eb="6">
      <t>サクジョ</t>
    </rPh>
    <rPh sb="7" eb="9">
      <t>セッテイ</t>
    </rPh>
    <phoneticPr fontId="2"/>
  </si>
  <si>
    <t>東京都</t>
    <rPh sb="0" eb="3">
      <t>トウキョウト</t>
    </rPh>
    <phoneticPr fontId="2"/>
  </si>
  <si>
    <t>※３つまで指定可</t>
    <rPh sb="5" eb="7">
      <t>シテイ</t>
    </rPh>
    <rPh sb="7" eb="8">
      <t>カ</t>
    </rPh>
    <phoneticPr fontId="2"/>
  </si>
  <si>
    <t>所管の県、市区町村</t>
    <rPh sb="0" eb="2">
      <t>ショカン</t>
    </rPh>
    <rPh sb="3" eb="4">
      <t>ケン</t>
    </rPh>
    <rPh sb="5" eb="9">
      <t>シクチョウソン</t>
    </rPh>
    <phoneticPr fontId="2"/>
  </si>
  <si>
    <t>及び東京都</t>
    <phoneticPr fontId="2"/>
  </si>
  <si>
    <t>【記載例】　建物名等　長いときは省略可</t>
    <rPh sb="6" eb="10">
      <t>タテモノメイトウ</t>
    </rPh>
    <rPh sb="11" eb="12">
      <t>ナガ</t>
    </rPh>
    <rPh sb="16" eb="18">
      <t>ショウリャク</t>
    </rPh>
    <rPh sb="18" eb="19">
      <t>カ</t>
    </rPh>
    <phoneticPr fontId="2"/>
  </si>
  <si>
    <t>【記載例】　〇〇町123-12、　 〇〇△丁目2-3</t>
    <rPh sb="1" eb="4">
      <t>キサイレイ</t>
    </rPh>
    <rPh sb="8" eb="9">
      <t>マチ</t>
    </rPh>
    <rPh sb="21" eb="23">
      <t>チョウメ</t>
    </rPh>
    <phoneticPr fontId="2"/>
  </si>
  <si>
    <t>【入力例】　1020003</t>
    <rPh sb="1" eb="4">
      <t>ニュウリョクレイ</t>
    </rPh>
    <phoneticPr fontId="2"/>
  </si>
  <si>
    <r>
      <rPr>
        <b/>
        <sz val="9"/>
        <color rgb="FFFF0000"/>
        <rFont val="ＭＳ Ｐゴシック"/>
        <family val="3"/>
        <charset val="128"/>
      </rPr>
      <t>3人以上</t>
    </r>
    <r>
      <rPr>
        <b/>
        <sz val="9"/>
        <rFont val="ＭＳ Ｐゴシック"/>
        <family val="3"/>
        <charset val="128"/>
      </rPr>
      <t>の場合は別紙に</t>
    </r>
    <r>
      <rPr>
        <b/>
        <sz val="9"/>
        <color rgb="FFFF0000"/>
        <rFont val="ＭＳ Ｐゴシック"/>
        <family val="3"/>
        <charset val="128"/>
      </rPr>
      <t>外〇名全員の住所・氏名を記載</t>
    </r>
    <r>
      <rPr>
        <b/>
        <sz val="9"/>
        <rFont val="ＭＳ Ｐゴシック"/>
        <family val="3"/>
        <charset val="128"/>
      </rPr>
      <t>すること</t>
    </r>
    <rPh sb="1" eb="4">
      <t>ニンイジョウ</t>
    </rPh>
    <rPh sb="5" eb="7">
      <t>バアイ</t>
    </rPh>
    <rPh sb="8" eb="10">
      <t>ベッシ</t>
    </rPh>
    <rPh sb="14" eb="16">
      <t>ゼンイン</t>
    </rPh>
    <rPh sb="17" eb="19">
      <t>ジュウショ</t>
    </rPh>
    <rPh sb="20" eb="22">
      <t>シメイ</t>
    </rPh>
    <rPh sb="23" eb="25">
      <t>キサイ</t>
    </rPh>
    <phoneticPr fontId="2"/>
  </si>
  <si>
    <r>
      <t>【記載例】　〇〇町　 〇〇△丁目　</t>
    </r>
    <r>
      <rPr>
        <b/>
        <sz val="9"/>
        <color rgb="FFFFFF00"/>
        <rFont val="ＭＳ Ｐゴシック"/>
        <family val="3"/>
        <charset val="128"/>
      </rPr>
      <t>区名を選択すると町名リストがでます</t>
    </r>
    <rPh sb="1" eb="4">
      <t>キサイレイ</t>
    </rPh>
    <rPh sb="8" eb="9">
      <t>マチ</t>
    </rPh>
    <rPh sb="14" eb="16">
      <t>チョウメ</t>
    </rPh>
    <rPh sb="17" eb="19">
      <t>クメイ</t>
    </rPh>
    <rPh sb="20" eb="22">
      <t>センタク</t>
    </rPh>
    <rPh sb="25" eb="27">
      <t>マチメイ</t>
    </rPh>
    <phoneticPr fontId="2"/>
  </si>
  <si>
    <r>
      <t>【記載例】　〇〇町123-12、　 〇〇△丁目2-3　</t>
    </r>
    <r>
      <rPr>
        <b/>
        <sz val="9"/>
        <color rgb="FFFFFF00"/>
        <rFont val="ＭＳ Ｐゴシック"/>
        <family val="3"/>
        <charset val="128"/>
      </rPr>
      <t>区名を選択すると町名リストがでます</t>
    </r>
    <rPh sb="1" eb="4">
      <t>キサイレイ</t>
    </rPh>
    <rPh sb="8" eb="9">
      <t>マチ</t>
    </rPh>
    <rPh sb="21" eb="23">
      <t>チョウメ</t>
    </rPh>
    <rPh sb="27" eb="29">
      <t>クメイ</t>
    </rPh>
    <rPh sb="30" eb="32">
      <t>センタク</t>
    </rPh>
    <rPh sb="35" eb="37">
      <t>マチメイ</t>
    </rPh>
    <phoneticPr fontId="2"/>
  </si>
  <si>
    <r>
      <t>【記入例】　「</t>
    </r>
    <r>
      <rPr>
        <b/>
        <sz val="9"/>
        <color rgb="FFFFFF00"/>
        <rFont val="ＭＳ Ｐゴシック"/>
        <family val="3"/>
        <charset val="128"/>
      </rPr>
      <t>10</t>
    </r>
    <r>
      <rPr>
        <b/>
        <sz val="9"/>
        <rFont val="ＭＳ Ｐゴシック"/>
        <family val="3"/>
        <charset val="128"/>
      </rPr>
      <t>」と入力すると「10 年」と表示</t>
    </r>
    <rPh sb="1" eb="3">
      <t>キニュウ</t>
    </rPh>
    <rPh sb="3" eb="4">
      <t>レイ</t>
    </rPh>
    <rPh sb="11" eb="13">
      <t>ニュウリョク</t>
    </rPh>
    <rPh sb="20" eb="21">
      <t>ネン</t>
    </rPh>
    <rPh sb="23" eb="25">
      <t>ヒョウジ</t>
    </rPh>
    <phoneticPr fontId="2"/>
  </si>
  <si>
    <r>
      <t>借地権の種類が</t>
    </r>
    <r>
      <rPr>
        <b/>
        <sz val="9"/>
        <color rgb="FFFF0000"/>
        <rFont val="ＭＳ Ｐゴシック"/>
        <family val="3"/>
        <charset val="128"/>
      </rPr>
      <t>２</t>
    </r>
    <r>
      <rPr>
        <b/>
        <sz val="9"/>
        <rFont val="ＭＳ Ｐゴシック"/>
        <family val="3"/>
        <charset val="128"/>
      </rPr>
      <t>種類の場合のみ入力　【記入例】　「10」と入力すると「10 年」と表示</t>
    </r>
    <rPh sb="0" eb="3">
      <t>シャクチケン</t>
    </rPh>
    <rPh sb="4" eb="6">
      <t>シュルイ</t>
    </rPh>
    <rPh sb="8" eb="10">
      <t>シュルイ</t>
    </rPh>
    <rPh sb="11" eb="13">
      <t>バアイ</t>
    </rPh>
    <rPh sb="15" eb="17">
      <t>ニュウリョク</t>
    </rPh>
    <phoneticPr fontId="2"/>
  </si>
  <si>
    <r>
      <t>借地権の種類が</t>
    </r>
    <r>
      <rPr>
        <b/>
        <sz val="9"/>
        <color rgb="FFFF0000"/>
        <rFont val="ＭＳ Ｐゴシック"/>
        <family val="3"/>
        <charset val="128"/>
      </rPr>
      <t>３</t>
    </r>
    <r>
      <rPr>
        <b/>
        <sz val="9"/>
        <rFont val="ＭＳ Ｐゴシック"/>
        <family val="3"/>
        <charset val="128"/>
      </rPr>
      <t>種類の場合のみ入力　【記入例】　「10」と入力すると「10 年」と表示</t>
    </r>
    <rPh sb="0" eb="3">
      <t>シャクチケン</t>
    </rPh>
    <rPh sb="4" eb="6">
      <t>シュルイ</t>
    </rPh>
    <rPh sb="8" eb="10">
      <t>シュルイ</t>
    </rPh>
    <rPh sb="11" eb="13">
      <t>バアイ</t>
    </rPh>
    <rPh sb="15" eb="17">
      <t>ニュウリョク</t>
    </rPh>
    <phoneticPr fontId="2"/>
  </si>
  <si>
    <r>
      <t>面積は</t>
    </r>
    <r>
      <rPr>
        <b/>
        <sz val="9"/>
        <color rgb="FFFFFF00"/>
        <rFont val="ＭＳ Ｐゴシック"/>
        <family val="3"/>
        <charset val="128"/>
      </rPr>
      <t>小数点第２位</t>
    </r>
    <r>
      <rPr>
        <b/>
        <sz val="9"/>
        <rFont val="ＭＳ Ｐゴシック"/>
        <family val="3"/>
        <charset val="128"/>
      </rPr>
      <t>まで　【記入例】　12000.01</t>
    </r>
    <rPh sb="0" eb="2">
      <t>メンセキ</t>
    </rPh>
    <rPh sb="3" eb="6">
      <t>ショウスウテン</t>
    </rPh>
    <rPh sb="6" eb="7">
      <t>ダイ</t>
    </rPh>
    <rPh sb="8" eb="9">
      <t>イ</t>
    </rPh>
    <phoneticPr fontId="2"/>
  </si>
  <si>
    <r>
      <t>【記入例】　「</t>
    </r>
    <r>
      <rPr>
        <b/>
        <sz val="9"/>
        <color rgb="FFFFFF00"/>
        <rFont val="ＭＳ Ｐゴシック"/>
        <family val="3"/>
        <charset val="128"/>
      </rPr>
      <t>200000</t>
    </r>
    <r>
      <rPr>
        <b/>
        <sz val="9"/>
        <rFont val="ＭＳ Ｐゴシック"/>
        <family val="3"/>
        <charset val="128"/>
      </rPr>
      <t>」と入力すると「200,000 円」と表示</t>
    </r>
    <rPh sb="1" eb="3">
      <t>キニュウ</t>
    </rPh>
    <rPh sb="3" eb="4">
      <t>レイ</t>
    </rPh>
    <rPh sb="15" eb="17">
      <t>ニュウリョク</t>
    </rPh>
    <rPh sb="29" eb="30">
      <t>エン</t>
    </rPh>
    <rPh sb="32" eb="34">
      <t>ヒョウジ</t>
    </rPh>
    <phoneticPr fontId="2"/>
  </si>
  <si>
    <r>
      <t>２つ目の工作物がなければ</t>
    </r>
    <r>
      <rPr>
        <b/>
        <sz val="9"/>
        <color rgb="FFFFFF00"/>
        <rFont val="ＭＳ Ｐゴシック"/>
        <family val="3"/>
        <charset val="128"/>
      </rPr>
      <t>無記入</t>
    </r>
    <r>
      <rPr>
        <b/>
        <sz val="9"/>
        <rFont val="ＭＳ Ｐゴシック"/>
        <family val="3"/>
        <charset val="128"/>
      </rPr>
      <t>でよい</t>
    </r>
    <rPh sb="2" eb="3">
      <t>メ</t>
    </rPh>
    <rPh sb="4" eb="7">
      <t>コウサクブツ</t>
    </rPh>
    <rPh sb="12" eb="15">
      <t>ムキニュウ</t>
    </rPh>
    <phoneticPr fontId="2"/>
  </si>
  <si>
    <r>
      <t>３つ目の工作物がなければ</t>
    </r>
    <r>
      <rPr>
        <b/>
        <sz val="9"/>
        <color rgb="FFFFFF00"/>
        <rFont val="ＭＳ Ｐゴシック"/>
        <family val="3"/>
        <charset val="128"/>
      </rPr>
      <t>無記入</t>
    </r>
    <r>
      <rPr>
        <b/>
        <sz val="9"/>
        <rFont val="ＭＳ Ｐゴシック"/>
        <family val="3"/>
        <charset val="128"/>
      </rPr>
      <t>でよい</t>
    </r>
    <rPh sb="2" eb="3">
      <t>メ</t>
    </rPh>
    <rPh sb="4" eb="7">
      <t>コウサクブツ</t>
    </rPh>
    <rPh sb="12" eb="15">
      <t>ムキニュウ</t>
    </rPh>
    <phoneticPr fontId="2"/>
  </si>
  <si>
    <t>←リスト選択後、修正可能</t>
    <rPh sb="4" eb="6">
      <t>センタク</t>
    </rPh>
    <rPh sb="6" eb="7">
      <t>ゴ</t>
    </rPh>
    <rPh sb="8" eb="10">
      <t>シュウセイ</t>
    </rPh>
    <rPh sb="10" eb="12">
      <t>カノウ</t>
    </rPh>
    <phoneticPr fontId="2"/>
  </si>
  <si>
    <r>
      <rPr>
        <b/>
        <sz val="9"/>
        <color rgb="FFFFFF00"/>
        <rFont val="ＭＳ Ｐゴシック"/>
        <family val="3"/>
        <charset val="128"/>
      </rPr>
      <t>小数点第２位</t>
    </r>
    <r>
      <rPr>
        <b/>
        <sz val="9"/>
        <rFont val="ＭＳ Ｐゴシック"/>
        <family val="3"/>
        <charset val="128"/>
      </rPr>
      <t>まで入力　新規の場合は想定数値で可　【記入例】　「</t>
    </r>
    <r>
      <rPr>
        <b/>
        <sz val="9"/>
        <color rgb="FFFFFF00"/>
        <rFont val="ＭＳ Ｐゴシック"/>
        <family val="3"/>
        <charset val="128"/>
      </rPr>
      <t>16.05</t>
    </r>
    <r>
      <rPr>
        <b/>
        <sz val="9"/>
        <rFont val="ＭＳ Ｐゴシック"/>
        <family val="3"/>
        <charset val="128"/>
      </rPr>
      <t>」と入力すると「16.05 ％」と表示</t>
    </r>
    <rPh sb="0" eb="3">
      <t>ショウスウテン</t>
    </rPh>
    <rPh sb="3" eb="4">
      <t>ダイ</t>
    </rPh>
    <rPh sb="5" eb="6">
      <t>イ</t>
    </rPh>
    <rPh sb="8" eb="10">
      <t>ニュウリョク</t>
    </rPh>
    <rPh sb="11" eb="13">
      <t>シンキ</t>
    </rPh>
    <rPh sb="14" eb="16">
      <t>バアイ</t>
    </rPh>
    <rPh sb="17" eb="21">
      <t>ソウテイスウチ</t>
    </rPh>
    <rPh sb="22" eb="23">
      <t>カ</t>
    </rPh>
    <phoneticPr fontId="2"/>
  </si>
  <si>
    <r>
      <rPr>
        <b/>
        <sz val="9"/>
        <color rgb="FFFFFF00"/>
        <rFont val="ＭＳ Ｐゴシック"/>
        <family val="3"/>
        <charset val="128"/>
      </rPr>
      <t>小数点第２位</t>
    </r>
    <r>
      <rPr>
        <b/>
        <sz val="9"/>
        <rFont val="ＭＳ Ｐゴシック"/>
        <family val="3"/>
        <charset val="128"/>
      </rPr>
      <t>まで入力　（全体の面積－道路、崖地等の面積）÷全体の面積　　【記入例】　「</t>
    </r>
    <r>
      <rPr>
        <b/>
        <sz val="9"/>
        <color rgb="FFFFFF00"/>
        <rFont val="ＭＳ Ｐゴシック"/>
        <family val="3"/>
        <charset val="128"/>
      </rPr>
      <t>16.05</t>
    </r>
    <r>
      <rPr>
        <b/>
        <sz val="9"/>
        <rFont val="ＭＳ Ｐゴシック"/>
        <family val="3"/>
        <charset val="128"/>
      </rPr>
      <t>」と入力すると「16.05 ％」と表示</t>
    </r>
    <rPh sb="0" eb="3">
      <t>ショウスウテン</t>
    </rPh>
    <rPh sb="3" eb="4">
      <t>ダイ</t>
    </rPh>
    <rPh sb="5" eb="6">
      <t>イ</t>
    </rPh>
    <rPh sb="8" eb="10">
      <t>ニュウリョク</t>
    </rPh>
    <rPh sb="12" eb="14">
      <t>ゼンタイ</t>
    </rPh>
    <rPh sb="15" eb="17">
      <t>メンセキ</t>
    </rPh>
    <rPh sb="18" eb="20">
      <t>ドウロ</t>
    </rPh>
    <rPh sb="21" eb="22">
      <t>ガケ</t>
    </rPh>
    <rPh sb="22" eb="23">
      <t>チ</t>
    </rPh>
    <rPh sb="23" eb="24">
      <t>トウ</t>
    </rPh>
    <rPh sb="25" eb="27">
      <t>メンセキ</t>
    </rPh>
    <rPh sb="29" eb="31">
      <t>ゼンタイ</t>
    </rPh>
    <rPh sb="32" eb="34">
      <t>メンセキ</t>
    </rPh>
    <phoneticPr fontId="2"/>
  </si>
  <si>
    <r>
      <t>１部屋（１戸）の平均延床面積　【記入例】　「</t>
    </r>
    <r>
      <rPr>
        <b/>
        <sz val="9"/>
        <color rgb="FFFFFF00"/>
        <rFont val="ＭＳ Ｐゴシック"/>
        <family val="3"/>
        <charset val="128"/>
      </rPr>
      <t>100</t>
    </r>
    <r>
      <rPr>
        <b/>
        <sz val="9"/>
        <rFont val="ＭＳ Ｐゴシック"/>
        <family val="3"/>
        <charset val="128"/>
      </rPr>
      <t>」と入力すると「100.00㎡」と表示</t>
    </r>
    <rPh sb="1" eb="3">
      <t>ヘヤ</t>
    </rPh>
    <rPh sb="5" eb="6">
      <t>コ</t>
    </rPh>
    <rPh sb="8" eb="10">
      <t>ヘイキン</t>
    </rPh>
    <rPh sb="10" eb="12">
      <t>ノベユカ</t>
    </rPh>
    <rPh sb="12" eb="14">
      <t>メンセキ</t>
    </rPh>
    <phoneticPr fontId="2"/>
  </si>
  <si>
    <t>筆①　登記合計面積</t>
    <rPh sb="0" eb="1">
      <t>フデ</t>
    </rPh>
    <rPh sb="3" eb="5">
      <t>トウキ</t>
    </rPh>
    <rPh sb="5" eb="7">
      <t>ゴウケイ</t>
    </rPh>
    <rPh sb="7" eb="9">
      <t>メンセキ</t>
    </rPh>
    <phoneticPr fontId="2"/>
  </si>
  <si>
    <t>筆①　実測合計面積</t>
    <rPh sb="0" eb="1">
      <t>フデ</t>
    </rPh>
    <rPh sb="3" eb="5">
      <t>ジッソク</t>
    </rPh>
    <rPh sb="5" eb="7">
      <t>ゴウケイ</t>
    </rPh>
    <rPh sb="7" eb="9">
      <t>メンセキ</t>
    </rPh>
    <phoneticPr fontId="2"/>
  </si>
  <si>
    <r>
      <t>面積は</t>
    </r>
    <r>
      <rPr>
        <b/>
        <sz val="9"/>
        <color rgb="FFFFFF00"/>
        <rFont val="ＭＳ Ｐゴシック"/>
        <family val="3"/>
        <charset val="128"/>
      </rPr>
      <t>小数点第２位</t>
    </r>
    <r>
      <rPr>
        <b/>
        <sz val="9"/>
        <rFont val="ＭＳ Ｐゴシック"/>
        <family val="3"/>
        <charset val="128"/>
      </rPr>
      <t>まで　</t>
    </r>
    <r>
      <rPr>
        <b/>
        <sz val="9"/>
        <color rgb="FFFF0000"/>
        <rFont val="ＭＳ Ｐゴシック"/>
        <family val="3"/>
        <charset val="128"/>
      </rPr>
      <t>筆①</t>
    </r>
    <r>
      <rPr>
        <b/>
        <sz val="9"/>
        <rFont val="ＭＳ Ｐゴシック"/>
        <family val="3"/>
        <charset val="128"/>
      </rPr>
      <t>のみの面積を入力</t>
    </r>
    <rPh sb="0" eb="2">
      <t>メンセキ</t>
    </rPh>
    <rPh sb="3" eb="6">
      <t>ショウスウテン</t>
    </rPh>
    <rPh sb="6" eb="7">
      <t>ダイ</t>
    </rPh>
    <rPh sb="8" eb="9">
      <t>イ</t>
    </rPh>
    <rPh sb="12" eb="13">
      <t>フデ</t>
    </rPh>
    <rPh sb="17" eb="19">
      <t>メンセキ</t>
    </rPh>
    <rPh sb="20" eb="22">
      <t>ニュウリョク</t>
    </rPh>
    <phoneticPr fontId="2"/>
  </si>
  <si>
    <r>
      <t>面積は</t>
    </r>
    <r>
      <rPr>
        <b/>
        <sz val="9"/>
        <color rgb="FFFFFF00"/>
        <rFont val="ＭＳ Ｐゴシック"/>
        <family val="3"/>
        <charset val="128"/>
      </rPr>
      <t>小数点第２位</t>
    </r>
    <r>
      <rPr>
        <b/>
        <sz val="9"/>
        <rFont val="ＭＳ Ｐゴシック"/>
        <family val="3"/>
        <charset val="128"/>
      </rPr>
      <t>まで　２筆以上→契約上の</t>
    </r>
    <r>
      <rPr>
        <b/>
        <sz val="9"/>
        <color rgb="FFFF0000"/>
        <rFont val="ＭＳ Ｐゴシック"/>
        <family val="3"/>
        <charset val="128"/>
      </rPr>
      <t>合計</t>
    </r>
    <r>
      <rPr>
        <b/>
        <sz val="9"/>
        <rFont val="ＭＳ Ｐゴシック"/>
        <family val="3"/>
        <charset val="128"/>
      </rPr>
      <t>面積を入力</t>
    </r>
    <rPh sb="0" eb="2">
      <t>メンセキ</t>
    </rPh>
    <rPh sb="3" eb="6">
      <t>ショウスウテン</t>
    </rPh>
    <rPh sb="6" eb="7">
      <t>ダイ</t>
    </rPh>
    <rPh sb="8" eb="9">
      <t>イ</t>
    </rPh>
    <rPh sb="17" eb="20">
      <t>ケイヤクジョウ</t>
    </rPh>
    <rPh sb="21" eb="23">
      <t>ゴウケイ</t>
    </rPh>
    <rPh sb="23" eb="25">
      <t>メンセキ</t>
    </rPh>
    <rPh sb="26" eb="28">
      <t>ニュウリョク</t>
    </rPh>
    <phoneticPr fontId="2"/>
  </si>
  <si>
    <r>
      <rPr>
        <b/>
        <sz val="10"/>
        <color rgb="FFFF0000"/>
        <rFont val="ＭＳ Ｐゴシック"/>
        <family val="3"/>
        <charset val="128"/>
      </rPr>
      <t>土地に関する事項　筆②</t>
    </r>
    <r>
      <rPr>
        <sz val="10"/>
        <rFont val="ＭＳ Ｐゴシック"/>
        <family val="3"/>
        <charset val="128"/>
      </rPr>
      <t>　①と現況地目が異なる場合に入力（但し、土地の利用価値上の差異がない場合は省略可）</t>
    </r>
    <rPh sb="9" eb="10">
      <t>フデ</t>
    </rPh>
    <rPh sb="19" eb="20">
      <t>コト</t>
    </rPh>
    <rPh sb="25" eb="27">
      <t>ニュウリョク</t>
    </rPh>
    <rPh sb="28" eb="29">
      <t>タダ</t>
    </rPh>
    <rPh sb="31" eb="33">
      <t>トチ</t>
    </rPh>
    <rPh sb="34" eb="39">
      <t>リヨウカチジョウ</t>
    </rPh>
    <rPh sb="40" eb="42">
      <t>サイ</t>
    </rPh>
    <rPh sb="45" eb="47">
      <t>バアイ</t>
    </rPh>
    <rPh sb="48" eb="50">
      <t>ショウリャク</t>
    </rPh>
    <rPh sb="50" eb="51">
      <t>カ</t>
    </rPh>
    <phoneticPr fontId="2"/>
  </si>
  <si>
    <t>①と現況地目が異なる場合に入力（但し、土地の利用価値上の差異がない場合は省略可）</t>
    <phoneticPr fontId="2"/>
  </si>
  <si>
    <r>
      <rPr>
        <b/>
        <sz val="10"/>
        <color rgb="FFFF0000"/>
        <rFont val="ＭＳ Ｐゴシック"/>
        <family val="3"/>
        <charset val="128"/>
      </rPr>
      <t>土地に関する事項　筆③</t>
    </r>
    <r>
      <rPr>
        <sz val="10"/>
        <rFont val="ＭＳ Ｐゴシック"/>
        <family val="3"/>
        <charset val="128"/>
      </rPr>
      <t>　①②と現況地目が異なる場合に入力（但し、土地の利用価値上の差異がない場合は省略可）</t>
    </r>
    <rPh sb="9" eb="10">
      <t>フデ</t>
    </rPh>
    <rPh sb="20" eb="21">
      <t>コト</t>
    </rPh>
    <rPh sb="26" eb="28">
      <t>ニュウリョク</t>
    </rPh>
    <phoneticPr fontId="2"/>
  </si>
  <si>
    <t>①②と現況地目が異なる場合に入力（但し、土地の利用価値上の差異がない場合は省略可）</t>
    <phoneticPr fontId="2"/>
  </si>
  <si>
    <t>←リスト選択後に修正可能</t>
    <rPh sb="4" eb="6">
      <t>センタク</t>
    </rPh>
    <rPh sb="6" eb="7">
      <t>ゴ</t>
    </rPh>
    <rPh sb="8" eb="10">
      <t>シュウセイ</t>
    </rPh>
    <rPh sb="10" eb="12">
      <t>カノウ</t>
    </rPh>
    <phoneticPr fontId="2"/>
  </si>
  <si>
    <r>
      <t>３筆以下で</t>
    </r>
    <r>
      <rPr>
        <b/>
        <sz val="9"/>
        <rFont val="ＭＳ Ｐゴシック"/>
        <family val="3"/>
        <charset val="128"/>
      </rPr>
      <t>筆②、筆③に入力する場合</t>
    </r>
    <r>
      <rPr>
        <b/>
        <sz val="9"/>
        <color rgb="FFFFFF00"/>
        <rFont val="ＭＳ Ｐゴシック"/>
        <family val="3"/>
        <charset val="128"/>
      </rPr>
      <t>は空欄、</t>
    </r>
    <r>
      <rPr>
        <b/>
        <sz val="9"/>
        <rFont val="ＭＳ Ｐゴシック"/>
        <family val="3"/>
        <charset val="128"/>
      </rPr>
      <t>２筆以上で筆①のみ入力する場合はリスト選択＋合計筆面積を入力</t>
    </r>
    <r>
      <rPr>
        <b/>
        <sz val="9"/>
        <color rgb="FFFFFF00"/>
        <rFont val="ＭＳ Ｐゴシック"/>
        <family val="3"/>
        <charset val="128"/>
      </rPr>
      <t>すること</t>
    </r>
    <rPh sb="1" eb="2">
      <t>フデ</t>
    </rPh>
    <rPh sb="2" eb="4">
      <t>イカ</t>
    </rPh>
    <rPh sb="5" eb="6">
      <t>フデ</t>
    </rPh>
    <rPh sb="8" eb="9">
      <t>フデ</t>
    </rPh>
    <rPh sb="11" eb="13">
      <t>ニュウリョク</t>
    </rPh>
    <rPh sb="15" eb="17">
      <t>バアイ</t>
    </rPh>
    <rPh sb="18" eb="20">
      <t>クウラン</t>
    </rPh>
    <rPh sb="22" eb="23">
      <t>フデ</t>
    </rPh>
    <rPh sb="23" eb="25">
      <t>イジョウ</t>
    </rPh>
    <rPh sb="26" eb="27">
      <t>フデ</t>
    </rPh>
    <rPh sb="30" eb="32">
      <t>ニュウリョク</t>
    </rPh>
    <rPh sb="34" eb="36">
      <t>バアイ</t>
    </rPh>
    <rPh sb="40" eb="42">
      <t>センタク</t>
    </rPh>
    <rPh sb="43" eb="48">
      <t>ゴウケイフデメンセキ</t>
    </rPh>
    <rPh sb="49" eb="51">
      <t>ニュウリョク</t>
    </rPh>
    <phoneticPr fontId="2"/>
  </si>
  <si>
    <r>
      <t>税込み金額　</t>
    </r>
    <r>
      <rPr>
        <b/>
        <sz val="9"/>
        <rFont val="ＭＳ Ｐゴシック"/>
        <family val="3"/>
        <charset val="128"/>
      </rPr>
      <t>①と用途が異なる場合のみ入力</t>
    </r>
    <rPh sb="0" eb="2">
      <t>ゼイコ</t>
    </rPh>
    <rPh sb="3" eb="5">
      <t>キンガク</t>
    </rPh>
    <rPh sb="8" eb="10">
      <t>ヨウト</t>
    </rPh>
    <rPh sb="11" eb="12">
      <t>コト</t>
    </rPh>
    <rPh sb="14" eb="16">
      <t>バアイ</t>
    </rPh>
    <rPh sb="18" eb="20">
      <t>ニュウリョク</t>
    </rPh>
    <phoneticPr fontId="2"/>
  </si>
  <si>
    <r>
      <t>税込み金額　</t>
    </r>
    <r>
      <rPr>
        <b/>
        <sz val="9"/>
        <rFont val="ＭＳ Ｐゴシック"/>
        <family val="3"/>
        <charset val="128"/>
      </rPr>
      <t>①②と用途が異なる場合のみ入力</t>
    </r>
    <rPh sb="0" eb="2">
      <t>ゼイコ</t>
    </rPh>
    <rPh sb="3" eb="5">
      <t>キンガク</t>
    </rPh>
    <rPh sb="9" eb="11">
      <t>ヨウト</t>
    </rPh>
    <rPh sb="12" eb="13">
      <t>コト</t>
    </rPh>
    <rPh sb="15" eb="17">
      <t>バアイ</t>
    </rPh>
    <rPh sb="19" eb="21">
      <t>ニュウリョク</t>
    </rPh>
    <phoneticPr fontId="2"/>
  </si>
  <si>
    <t>戸建分譲　目的①</t>
    <rPh sb="0" eb="2">
      <t>コダ</t>
    </rPh>
    <rPh sb="2" eb="4">
      <t>ブンジョウ</t>
    </rPh>
    <rPh sb="5" eb="7">
      <t>モクテキ</t>
    </rPh>
    <phoneticPr fontId="2"/>
  </si>
  <si>
    <t>戸建分譲　目的②</t>
    <rPh sb="0" eb="2">
      <t>コダ</t>
    </rPh>
    <rPh sb="2" eb="4">
      <t>ブンジョウ</t>
    </rPh>
    <rPh sb="5" eb="7">
      <t>モクテキ</t>
    </rPh>
    <phoneticPr fontId="2"/>
  </si>
  <si>
    <t>戸建分譲　目的③</t>
    <rPh sb="0" eb="2">
      <t>コダ</t>
    </rPh>
    <rPh sb="2" eb="4">
      <t>ブンジョウ</t>
    </rPh>
    <rPh sb="5" eb="7">
      <t>モクテキ</t>
    </rPh>
    <phoneticPr fontId="2"/>
  </si>
  <si>
    <t>戸建分譲　参考①</t>
    <rPh sb="0" eb="2">
      <t>コダ</t>
    </rPh>
    <rPh sb="2" eb="4">
      <t>ブンジョウ</t>
    </rPh>
    <rPh sb="5" eb="7">
      <t>サンコウ</t>
    </rPh>
    <phoneticPr fontId="2"/>
  </si>
  <si>
    <t>戸建分譲　参考②</t>
    <rPh sb="0" eb="2">
      <t>コダ</t>
    </rPh>
    <rPh sb="2" eb="4">
      <t>ブンジョウ</t>
    </rPh>
    <phoneticPr fontId="2"/>
  </si>
  <si>
    <t>戸建分譲　参考③</t>
    <rPh sb="0" eb="2">
      <t>コダ</t>
    </rPh>
    <rPh sb="2" eb="4">
      <t>ブンジョウ</t>
    </rPh>
    <phoneticPr fontId="2"/>
  </si>
  <si>
    <t>←自動（変更禁止）</t>
    <rPh sb="1" eb="3">
      <t>ジドウ</t>
    </rPh>
    <rPh sb="4" eb="8">
      <t>ヘンコウキンシ</t>
    </rPh>
    <phoneticPr fontId="2"/>
  </si>
  <si>
    <t>表示調整用</t>
    <rPh sb="0" eb="5">
      <t>ヒョウジチョウセイヨウ</t>
    </rPh>
    <phoneticPr fontId="2"/>
  </si>
  <si>
    <r>
      <t>１区画の平均面積　【記入例】　「</t>
    </r>
    <r>
      <rPr>
        <b/>
        <sz val="9"/>
        <color rgb="FFFFFF00"/>
        <rFont val="ＭＳ Ｐゴシック"/>
        <family val="3"/>
        <charset val="128"/>
      </rPr>
      <t>100</t>
    </r>
    <r>
      <rPr>
        <b/>
        <sz val="9"/>
        <rFont val="ＭＳ Ｐゴシック"/>
        <family val="3"/>
        <charset val="128"/>
      </rPr>
      <t>」と入力すると「100.00㎡/区画」と表示</t>
    </r>
    <rPh sb="1" eb="3">
      <t>クカク</t>
    </rPh>
    <rPh sb="4" eb="6">
      <t>ヘイキン</t>
    </rPh>
    <rPh sb="6" eb="8">
      <t>メンセキ</t>
    </rPh>
    <rPh sb="35" eb="37">
      <t>クカク</t>
    </rPh>
    <phoneticPr fontId="2"/>
  </si>
  <si>
    <r>
      <rPr>
        <b/>
        <sz val="9"/>
        <color rgb="FFFFFF00"/>
        <rFont val="ＭＳ Ｐゴシック"/>
        <family val="3"/>
        <charset val="128"/>
      </rPr>
      <t>小数点第２位</t>
    </r>
    <r>
      <rPr>
        <b/>
        <sz val="9"/>
        <rFont val="ＭＳ Ｐゴシック"/>
        <family val="3"/>
        <charset val="128"/>
      </rPr>
      <t>まで入力　道路・ゴミ置場・未利用地等</t>
    </r>
    <r>
      <rPr>
        <b/>
        <sz val="9"/>
        <color rgb="FFFFFF66"/>
        <rFont val="ＭＳ Ｐゴシック"/>
        <family val="3"/>
        <charset val="128"/>
      </rPr>
      <t>合計面積</t>
    </r>
    <rPh sb="0" eb="3">
      <t>ショウスウテン</t>
    </rPh>
    <rPh sb="3" eb="4">
      <t>ダイ</t>
    </rPh>
    <rPh sb="5" eb="6">
      <t>イ</t>
    </rPh>
    <rPh sb="8" eb="10">
      <t>ニュウリョク</t>
    </rPh>
    <rPh sb="11" eb="13">
      <t>ドウロ</t>
    </rPh>
    <rPh sb="16" eb="18">
      <t>オキバ</t>
    </rPh>
    <rPh sb="19" eb="23">
      <t>ミリヨウチ</t>
    </rPh>
    <rPh sb="23" eb="24">
      <t>トウ</t>
    </rPh>
    <rPh sb="24" eb="26">
      <t>ゴウケイ</t>
    </rPh>
    <rPh sb="26" eb="28">
      <t>メンセキ</t>
    </rPh>
    <phoneticPr fontId="2"/>
  </si>
  <si>
    <t>開発道路等の面積</t>
    <rPh sb="0" eb="2">
      <t>カイハツ</t>
    </rPh>
    <rPh sb="2" eb="5">
      <t>ドウロトウ</t>
    </rPh>
    <rPh sb="6" eb="8">
      <t>メンセキ</t>
    </rPh>
    <phoneticPr fontId="2"/>
  </si>
  <si>
    <t>100％は入力不要　【記入例】　60.00％</t>
    <rPh sb="5" eb="9">
      <t>ニュウリョクフヨウ</t>
    </rPh>
    <phoneticPr fontId="2"/>
  </si>
  <si>
    <t>その他参考</t>
    <rPh sb="2" eb="3">
      <t>ホカ</t>
    </rPh>
    <rPh sb="3" eb="5">
      <t>サンコウ</t>
    </rPh>
    <phoneticPr fontId="2"/>
  </si>
  <si>
    <r>
      <t>共有している他社の持分や既に</t>
    </r>
    <r>
      <rPr>
        <b/>
        <sz val="9"/>
        <color rgb="FFFFFF66"/>
        <rFont val="ＭＳ Ｐゴシック"/>
        <family val="3"/>
        <charset val="128"/>
      </rPr>
      <t>開発許可</t>
    </r>
    <r>
      <rPr>
        <b/>
        <sz val="9"/>
        <rFont val="ＭＳ Ｐゴシック"/>
        <family val="3"/>
        <charset val="128"/>
      </rPr>
      <t>や</t>
    </r>
    <r>
      <rPr>
        <b/>
        <sz val="9"/>
        <color rgb="FFFFFF66"/>
        <rFont val="ＭＳ Ｐゴシック"/>
        <family val="3"/>
        <charset val="128"/>
      </rPr>
      <t>建築確認</t>
    </r>
    <r>
      <rPr>
        <b/>
        <sz val="9"/>
        <rFont val="ＭＳ Ｐゴシック"/>
        <family val="3"/>
        <charset val="128"/>
      </rPr>
      <t>を受けている場合、公共施設等を整備する場合は概要（許可番号など）を記載</t>
    </r>
    <rPh sb="0" eb="2">
      <t>キョウユウ</t>
    </rPh>
    <rPh sb="6" eb="8">
      <t>タシャ</t>
    </rPh>
    <rPh sb="9" eb="11">
      <t>モチブン</t>
    </rPh>
    <rPh sb="12" eb="13">
      <t>スデ</t>
    </rPh>
    <rPh sb="14" eb="18">
      <t>カイハツキョカ</t>
    </rPh>
    <rPh sb="19" eb="23">
      <t>ケンチクカクニン</t>
    </rPh>
    <rPh sb="24" eb="25">
      <t>ウ</t>
    </rPh>
    <rPh sb="29" eb="31">
      <t>バアイ</t>
    </rPh>
    <rPh sb="32" eb="36">
      <t>コウキョウシセツ</t>
    </rPh>
    <rPh sb="36" eb="37">
      <t>トウ</t>
    </rPh>
    <rPh sb="38" eb="40">
      <t>セイビ</t>
    </rPh>
    <rPh sb="42" eb="44">
      <t>バアイ</t>
    </rPh>
    <rPh sb="45" eb="47">
      <t>ガイヨウ</t>
    </rPh>
    <rPh sb="48" eb="52">
      <t>キョカバンゴウ</t>
    </rPh>
    <rPh sb="56" eb="58">
      <t>キサイ</t>
    </rPh>
    <phoneticPr fontId="2"/>
  </si>
  <si>
    <t>共同住宅　目的①</t>
    <rPh sb="0" eb="4">
      <t>キョウドウジュウタク</t>
    </rPh>
    <rPh sb="5" eb="7">
      <t>モクテキ</t>
    </rPh>
    <phoneticPr fontId="2"/>
  </si>
  <si>
    <t>共同住宅　目的②</t>
    <rPh sb="5" eb="7">
      <t>モクテキ</t>
    </rPh>
    <phoneticPr fontId="2"/>
  </si>
  <si>
    <t>共同住宅　目的③</t>
    <rPh sb="5" eb="7">
      <t>モクテキ</t>
    </rPh>
    <phoneticPr fontId="2"/>
  </si>
  <si>
    <t>共同住宅　参考①</t>
    <rPh sb="5" eb="7">
      <t>サンコウ</t>
    </rPh>
    <phoneticPr fontId="2"/>
  </si>
  <si>
    <t>共同住宅　参考②</t>
    <phoneticPr fontId="2"/>
  </si>
  <si>
    <t>共同住宅　参考③</t>
    <phoneticPr fontId="2"/>
  </si>
  <si>
    <r>
      <rPr>
        <b/>
        <sz val="9"/>
        <color rgb="FFFFFF00"/>
        <rFont val="ＭＳ Ｐゴシック"/>
        <family val="3"/>
        <charset val="128"/>
      </rPr>
      <t>小数点第２位</t>
    </r>
    <r>
      <rPr>
        <b/>
        <sz val="9"/>
        <rFont val="ＭＳ Ｐゴシック"/>
        <family val="3"/>
        <charset val="128"/>
      </rPr>
      <t>まで入力　</t>
    </r>
    <r>
      <rPr>
        <b/>
        <sz val="9"/>
        <color rgb="FFFFFF66"/>
        <rFont val="ＭＳ Ｐゴシック"/>
        <family val="3"/>
        <charset val="128"/>
      </rPr>
      <t>延床面積合計</t>
    </r>
    <r>
      <rPr>
        <b/>
        <sz val="9"/>
        <rFont val="ＭＳ Ｐゴシック"/>
        <family val="3"/>
        <charset val="128"/>
      </rPr>
      <t>（共用含む）</t>
    </r>
    <rPh sb="0" eb="3">
      <t>ショウスウテン</t>
    </rPh>
    <rPh sb="3" eb="4">
      <t>ダイ</t>
    </rPh>
    <rPh sb="5" eb="6">
      <t>イ</t>
    </rPh>
    <rPh sb="8" eb="10">
      <t>ニュウリョク</t>
    </rPh>
    <rPh sb="11" eb="15">
      <t>ノベユカメンセキ</t>
    </rPh>
    <rPh sb="12" eb="13">
      <t>ユカ</t>
    </rPh>
    <rPh sb="13" eb="15">
      <t>メンセキ</t>
    </rPh>
    <rPh sb="15" eb="17">
      <t>ゴウケイ</t>
    </rPh>
    <rPh sb="18" eb="20">
      <t>キョウヨウ</t>
    </rPh>
    <rPh sb="20" eb="21">
      <t>フク</t>
    </rPh>
    <phoneticPr fontId="2"/>
  </si>
  <si>
    <t>専有延床面積合計</t>
    <rPh sb="0" eb="2">
      <t>センユウ</t>
    </rPh>
    <rPh sb="2" eb="4">
      <t>ノベユカ</t>
    </rPh>
    <rPh sb="4" eb="6">
      <t>メンセキ</t>
    </rPh>
    <rPh sb="6" eb="8">
      <t>ゴウケイ</t>
    </rPh>
    <phoneticPr fontId="2"/>
  </si>
  <si>
    <t>建築延床面積合計</t>
    <rPh sb="0" eb="2">
      <t>ケンチク</t>
    </rPh>
    <rPh sb="2" eb="4">
      <t>ノベユカ</t>
    </rPh>
    <rPh sb="4" eb="6">
      <t>メンセキ</t>
    </rPh>
    <rPh sb="6" eb="8">
      <t>ゴウケイ</t>
    </rPh>
    <phoneticPr fontId="2"/>
  </si>
  <si>
    <t>信託受益　目的①</t>
    <rPh sb="0" eb="4">
      <t>シンタクジュエキ</t>
    </rPh>
    <rPh sb="5" eb="7">
      <t>モクテキ</t>
    </rPh>
    <phoneticPr fontId="2"/>
  </si>
  <si>
    <t>信託受益　目的②</t>
    <rPh sb="5" eb="7">
      <t>モクテキ</t>
    </rPh>
    <phoneticPr fontId="2"/>
  </si>
  <si>
    <t>信託受益　目的③</t>
    <rPh sb="5" eb="7">
      <t>モクテキ</t>
    </rPh>
    <phoneticPr fontId="2"/>
  </si>
  <si>
    <t>信託受益　参考①</t>
    <rPh sb="5" eb="7">
      <t>サンコウ</t>
    </rPh>
    <phoneticPr fontId="2"/>
  </si>
  <si>
    <t>信託受益　参考②</t>
    <phoneticPr fontId="2"/>
  </si>
  <si>
    <t>信託受益　参考③</t>
    <phoneticPr fontId="2"/>
  </si>
  <si>
    <r>
      <rPr>
        <b/>
        <sz val="9"/>
        <color rgb="FFFFFF00"/>
        <rFont val="ＭＳ Ｐゴシック"/>
        <family val="3"/>
        <charset val="128"/>
      </rPr>
      <t>底地権</t>
    </r>
    <r>
      <rPr>
        <b/>
        <sz val="9"/>
        <rFont val="ＭＳ Ｐゴシック"/>
        <family val="3"/>
        <charset val="128"/>
      </rPr>
      <t>の場合は「</t>
    </r>
    <r>
      <rPr>
        <b/>
        <sz val="9"/>
        <color rgb="FFFFFF00"/>
        <rFont val="ＭＳ Ｐゴシック"/>
        <family val="3"/>
        <charset val="128"/>
      </rPr>
      <t>なし</t>
    </r>
    <r>
      <rPr>
        <b/>
        <sz val="9"/>
        <rFont val="ＭＳ Ｐゴシック"/>
        <family val="3"/>
        <charset val="128"/>
      </rPr>
      <t>」を選択</t>
    </r>
    <rPh sb="0" eb="3">
      <t>ソコチケン</t>
    </rPh>
    <rPh sb="4" eb="6">
      <t>バアイ</t>
    </rPh>
    <rPh sb="12" eb="14">
      <t>センタク</t>
    </rPh>
    <phoneticPr fontId="2"/>
  </si>
  <si>
    <t>底地権割合</t>
    <rPh sb="0" eb="5">
      <t>ソコチケンワリアイ</t>
    </rPh>
    <phoneticPr fontId="2"/>
  </si>
  <si>
    <t>借地権割合</t>
    <rPh sb="0" eb="3">
      <t>シャクチケン</t>
    </rPh>
    <rPh sb="3" eb="5">
      <t>ワリアイ</t>
    </rPh>
    <phoneticPr fontId="2"/>
  </si>
  <si>
    <t>Ａ（借地90：底地10）</t>
    <rPh sb="2" eb="4">
      <t>シャクチ</t>
    </rPh>
    <rPh sb="7" eb="9">
      <t>ソコチ</t>
    </rPh>
    <phoneticPr fontId="2"/>
  </si>
  <si>
    <t>Ｂ（借地80：底地20）</t>
    <rPh sb="2" eb="4">
      <t>シャクチ</t>
    </rPh>
    <rPh sb="7" eb="9">
      <t>ソコチ</t>
    </rPh>
    <phoneticPr fontId="2"/>
  </si>
  <si>
    <t>Ｃ（借地70：底地30）</t>
    <rPh sb="2" eb="4">
      <t>シャクチ</t>
    </rPh>
    <rPh sb="7" eb="9">
      <t>ソコチ</t>
    </rPh>
    <phoneticPr fontId="2"/>
  </si>
  <si>
    <t>Ｄ（借地60：底地40）</t>
    <rPh sb="2" eb="4">
      <t>シャクチ</t>
    </rPh>
    <rPh sb="7" eb="9">
      <t>ソコチ</t>
    </rPh>
    <phoneticPr fontId="2"/>
  </si>
  <si>
    <t>Ｅ（借地50：底地50）</t>
    <rPh sb="2" eb="4">
      <t>シャクチ</t>
    </rPh>
    <rPh sb="7" eb="9">
      <t>ソコチ</t>
    </rPh>
    <phoneticPr fontId="2"/>
  </si>
  <si>
    <t>Ｆ（借地40：底地60）</t>
    <rPh sb="2" eb="4">
      <t>シャクチ</t>
    </rPh>
    <rPh sb="7" eb="9">
      <t>ソコチ</t>
    </rPh>
    <phoneticPr fontId="2"/>
  </si>
  <si>
    <t>Ｇ（借地30：底地70）</t>
    <rPh sb="2" eb="4">
      <t>シャクチ</t>
    </rPh>
    <rPh sb="7" eb="9">
      <t>ソコチ</t>
    </rPh>
    <phoneticPr fontId="2"/>
  </si>
  <si>
    <t>底地借地　目的①</t>
    <rPh sb="0" eb="2">
      <t>ソコチ</t>
    </rPh>
    <rPh sb="2" eb="4">
      <t>シャクチ</t>
    </rPh>
    <rPh sb="5" eb="7">
      <t>モクテキ</t>
    </rPh>
    <phoneticPr fontId="2"/>
  </si>
  <si>
    <t>底地借地　目的②</t>
    <rPh sb="5" eb="7">
      <t>モクテキ</t>
    </rPh>
    <phoneticPr fontId="2"/>
  </si>
  <si>
    <t>底地借地　目的③</t>
    <rPh sb="5" eb="7">
      <t>モクテキ</t>
    </rPh>
    <phoneticPr fontId="2"/>
  </si>
  <si>
    <t>底地借地　参考①</t>
    <rPh sb="5" eb="7">
      <t>サンコウ</t>
    </rPh>
    <phoneticPr fontId="2"/>
  </si>
  <si>
    <t>底地借地　参考②</t>
    <phoneticPr fontId="2"/>
  </si>
  <si>
    <t>底地借地　参考③</t>
    <phoneticPr fontId="2"/>
  </si>
  <si>
    <t>上記以外　目的①</t>
    <rPh sb="0" eb="4">
      <t>ジョウキイガイ</t>
    </rPh>
    <rPh sb="5" eb="7">
      <t>モクテキ</t>
    </rPh>
    <phoneticPr fontId="2"/>
  </si>
  <si>
    <t>上記以外　目的②</t>
    <rPh sb="5" eb="7">
      <t>モクテキ</t>
    </rPh>
    <phoneticPr fontId="2"/>
  </si>
  <si>
    <t>上記以外　目的③</t>
    <rPh sb="5" eb="7">
      <t>モクテキ</t>
    </rPh>
    <phoneticPr fontId="2"/>
  </si>
  <si>
    <t>上記以外　参考①</t>
    <rPh sb="5" eb="7">
      <t>サンコウ</t>
    </rPh>
    <phoneticPr fontId="2"/>
  </si>
  <si>
    <t>上記以外　参考②</t>
    <phoneticPr fontId="2"/>
  </si>
  <si>
    <t>上記以外　参考③</t>
    <phoneticPr fontId="2"/>
  </si>
  <si>
    <t>有（建設のみ）</t>
    <rPh sb="0" eb="1">
      <t>アリ</t>
    </rPh>
    <rPh sb="2" eb="4">
      <t>ケンセツ</t>
    </rPh>
    <phoneticPr fontId="2"/>
  </si>
  <si>
    <t>土地選定理由</t>
    <rPh sb="0" eb="6">
      <t>トチセンテイリユウ</t>
    </rPh>
    <phoneticPr fontId="2"/>
  </si>
  <si>
    <t>隣にある事務所を増設するため　等</t>
    <rPh sb="0" eb="1">
      <t>トナリ</t>
    </rPh>
    <rPh sb="4" eb="7">
      <t>ジムショ</t>
    </rPh>
    <rPh sb="8" eb="10">
      <t>ゾウセツ</t>
    </rPh>
    <rPh sb="15" eb="16">
      <t>トウ</t>
    </rPh>
    <phoneticPr fontId="2"/>
  </si>
  <si>
    <t>分譲地　 　目的①</t>
    <rPh sb="0" eb="2">
      <t>ブンジョウ</t>
    </rPh>
    <rPh sb="2" eb="3">
      <t>チ</t>
    </rPh>
    <rPh sb="6" eb="8">
      <t>モクテキ</t>
    </rPh>
    <phoneticPr fontId="2"/>
  </si>
  <si>
    <t>分譲地　 　目的②</t>
    <rPh sb="0" eb="3">
      <t>ブンジョウチ</t>
    </rPh>
    <rPh sb="6" eb="8">
      <t>モクテキ</t>
    </rPh>
    <phoneticPr fontId="2"/>
  </si>
  <si>
    <t>分譲地　 　目的③</t>
    <rPh sb="0" eb="3">
      <t>ブンジョウチ</t>
    </rPh>
    <rPh sb="6" eb="8">
      <t>モクテキ</t>
    </rPh>
    <phoneticPr fontId="2"/>
  </si>
  <si>
    <t>分譲地　 　参考①</t>
    <rPh sb="0" eb="3">
      <t>ブンジョウチ</t>
    </rPh>
    <rPh sb="6" eb="8">
      <t>サンコウ</t>
    </rPh>
    <phoneticPr fontId="2"/>
  </si>
  <si>
    <t>分譲地　 　参考②</t>
    <rPh sb="0" eb="3">
      <t>ブンジョウチ</t>
    </rPh>
    <rPh sb="6" eb="8">
      <t>サンコウ</t>
    </rPh>
    <phoneticPr fontId="2"/>
  </si>
  <si>
    <t>分譲地　 　参考③</t>
    <rPh sb="0" eb="3">
      <t>ブンジョウチ</t>
    </rPh>
    <rPh sb="6" eb="8">
      <t>サンコウ</t>
    </rPh>
    <phoneticPr fontId="2"/>
  </si>
  <si>
    <t>共同賃貸　目的①</t>
    <rPh sb="0" eb="2">
      <t>キョウドウ</t>
    </rPh>
    <rPh sb="2" eb="4">
      <t>チンタイ</t>
    </rPh>
    <rPh sb="5" eb="7">
      <t>モクテキ</t>
    </rPh>
    <phoneticPr fontId="2"/>
  </si>
  <si>
    <t>共同賃貸　目的②</t>
    <rPh sb="5" eb="7">
      <t>モクテキ</t>
    </rPh>
    <phoneticPr fontId="2"/>
  </si>
  <si>
    <t>共同賃貸　目的③</t>
    <rPh sb="5" eb="7">
      <t>モクテキ</t>
    </rPh>
    <phoneticPr fontId="2"/>
  </si>
  <si>
    <t>共同賃貸　参考①</t>
    <rPh sb="5" eb="7">
      <t>サンコウ</t>
    </rPh>
    <phoneticPr fontId="2"/>
  </si>
  <si>
    <t>共同賃貸　参考②</t>
    <phoneticPr fontId="2"/>
  </si>
  <si>
    <t>共同賃貸　参考③</t>
    <phoneticPr fontId="2"/>
  </si>
  <si>
    <t>戸建賃貸　目的①</t>
    <rPh sb="0" eb="2">
      <t>コダ</t>
    </rPh>
    <rPh sb="2" eb="4">
      <t>チンタイ</t>
    </rPh>
    <rPh sb="5" eb="7">
      <t>モクテキ</t>
    </rPh>
    <phoneticPr fontId="2"/>
  </si>
  <si>
    <t>戸建賃貸　目的②</t>
    <rPh sb="0" eb="2">
      <t>コダ</t>
    </rPh>
    <rPh sb="5" eb="7">
      <t>モクテキ</t>
    </rPh>
    <phoneticPr fontId="2"/>
  </si>
  <si>
    <t>戸建賃貸　目的③</t>
    <rPh sb="0" eb="2">
      <t>コダ</t>
    </rPh>
    <rPh sb="5" eb="7">
      <t>モクテキ</t>
    </rPh>
    <phoneticPr fontId="2"/>
  </si>
  <si>
    <t>戸建賃貸　参考①</t>
    <rPh sb="0" eb="2">
      <t>コダ</t>
    </rPh>
    <rPh sb="5" eb="7">
      <t>サンコウ</t>
    </rPh>
    <phoneticPr fontId="2"/>
  </si>
  <si>
    <t>戸建賃貸　参考②</t>
    <rPh sb="0" eb="2">
      <t>コダ</t>
    </rPh>
    <phoneticPr fontId="2"/>
  </si>
  <si>
    <t>戸建賃貸　参考③</t>
    <rPh sb="0" eb="2">
      <t>コダ</t>
    </rPh>
    <phoneticPr fontId="2"/>
  </si>
  <si>
    <r>
      <t>入力は全て「</t>
    </r>
    <r>
      <rPr>
        <b/>
        <sz val="11"/>
        <color rgb="FFFF0000"/>
        <rFont val="ＭＳ Ｐゴシック"/>
        <family val="3"/>
        <charset val="128"/>
      </rPr>
      <t>入力シート</t>
    </r>
    <r>
      <rPr>
        <b/>
        <sz val="11"/>
        <rFont val="ＭＳ Ｐゴシック"/>
        <family val="3"/>
        <charset val="128"/>
      </rPr>
      <t>」で行ってください。</t>
    </r>
    <rPh sb="0" eb="2">
      <t>ニュウリョク</t>
    </rPh>
    <rPh sb="3" eb="4">
      <t>スベ</t>
    </rPh>
    <rPh sb="6" eb="8">
      <t>ニュウリョク</t>
    </rPh>
    <rPh sb="13" eb="14">
      <t>オコナ</t>
    </rPh>
    <phoneticPr fontId="2"/>
  </si>
  <si>
    <r>
      <t>このシートは</t>
    </r>
    <r>
      <rPr>
        <b/>
        <sz val="11"/>
        <color rgb="FF0000FF"/>
        <rFont val="ＭＳ Ｐゴシック"/>
        <family val="3"/>
        <charset val="128"/>
      </rPr>
      <t>自動表示</t>
    </r>
    <r>
      <rPr>
        <b/>
        <sz val="11"/>
        <rFont val="ＭＳ Ｐゴシック"/>
        <family val="3"/>
        <charset val="128"/>
      </rPr>
      <t>です。</t>
    </r>
    <rPh sb="6" eb="10">
      <t>ジドウヒョウジ</t>
    </rPh>
    <phoneticPr fontId="2"/>
  </si>
  <si>
    <r>
      <rPr>
        <b/>
        <sz val="9"/>
        <color rgb="FFFF0000"/>
        <rFont val="ＭＳ Ｐゴシック"/>
        <family val="3"/>
        <charset val="128"/>
      </rPr>
      <t>携帯電話</t>
    </r>
    <r>
      <rPr>
        <b/>
        <sz val="9"/>
        <rFont val="ＭＳ Ｐゴシック"/>
        <family val="3"/>
        <charset val="128"/>
      </rPr>
      <t>は「</t>
    </r>
    <r>
      <rPr>
        <b/>
        <sz val="9"/>
        <color rgb="FFFFFF00"/>
        <rFont val="ＭＳ Ｐゴシック"/>
        <family val="3"/>
        <charset val="128"/>
      </rPr>
      <t>000-12345678</t>
    </r>
    <r>
      <rPr>
        <b/>
        <sz val="9"/>
        <rFont val="ＭＳ Ｐゴシック"/>
        <family val="3"/>
        <charset val="128"/>
      </rPr>
      <t>」のように入力</t>
    </r>
    <rPh sb="0" eb="4">
      <t>ケイタイデンワ</t>
    </rPh>
    <rPh sb="23" eb="25">
      <t>ニュウリョク</t>
    </rPh>
    <phoneticPr fontId="2"/>
  </si>
  <si>
    <t>Ⅰ　土地売買等届出書の作成方法</t>
    <rPh sb="2" eb="4">
      <t>トチ</t>
    </rPh>
    <rPh sb="4" eb="6">
      <t>バイバイ</t>
    </rPh>
    <rPh sb="6" eb="7">
      <t>トウ</t>
    </rPh>
    <rPh sb="7" eb="10">
      <t>トドケデショ</t>
    </rPh>
    <rPh sb="11" eb="13">
      <t>サクセイ</t>
    </rPh>
    <rPh sb="13" eb="15">
      <t>ホウホウ</t>
    </rPh>
    <phoneticPr fontId="47"/>
  </si>
  <si>
    <t>１　データの入力</t>
    <rPh sb="6" eb="8">
      <t>ニュウリョク</t>
    </rPh>
    <phoneticPr fontId="47"/>
  </si>
  <si>
    <t>２　入力欄の色</t>
    <rPh sb="2" eb="5">
      <t>ニュウリョクラン</t>
    </rPh>
    <rPh sb="6" eb="7">
      <t>イロ</t>
    </rPh>
    <phoneticPr fontId="47"/>
  </si>
  <si>
    <t>必ず入力（リストから選択）する項目です。</t>
    <rPh sb="0" eb="1">
      <t>カナラ</t>
    </rPh>
    <rPh sb="2" eb="4">
      <t>ニュウリョク</t>
    </rPh>
    <rPh sb="15" eb="17">
      <t>コウモク</t>
    </rPh>
    <phoneticPr fontId="2"/>
  </si>
  <si>
    <t>入力不要な項目です。</t>
    <rPh sb="0" eb="2">
      <t>ニュウリョク</t>
    </rPh>
    <rPh sb="2" eb="4">
      <t>フヨウ</t>
    </rPh>
    <rPh sb="5" eb="7">
      <t>コウモク</t>
    </rPh>
    <phoneticPr fontId="2"/>
  </si>
  <si>
    <t>入力不要な項目です。数式等から自動表示されます。</t>
    <rPh sb="0" eb="2">
      <t>ニュウリョク</t>
    </rPh>
    <rPh sb="2" eb="4">
      <t>フヨウ</t>
    </rPh>
    <rPh sb="5" eb="7">
      <t>コウモク</t>
    </rPh>
    <rPh sb="10" eb="13">
      <t>スウシキトウ</t>
    </rPh>
    <rPh sb="15" eb="19">
      <t>ジドウヒョウジ</t>
    </rPh>
    <phoneticPr fontId="2"/>
  </si>
  <si>
    <t>入力済の項目です。</t>
    <rPh sb="0" eb="2">
      <t>ニュウリョク</t>
    </rPh>
    <rPh sb="2" eb="3">
      <t>スミ</t>
    </rPh>
    <rPh sb="4" eb="6">
      <t>コウモク</t>
    </rPh>
    <phoneticPr fontId="2"/>
  </si>
  <si>
    <t>３　リスト選択</t>
    <rPh sb="5" eb="7">
      <t>センタク</t>
    </rPh>
    <phoneticPr fontId="47"/>
  </si>
  <si>
    <t>リスト選択と表示された項目は、</t>
    <rPh sb="3" eb="5">
      <t>センタク</t>
    </rPh>
    <rPh sb="6" eb="8">
      <t>ヒョウジ</t>
    </rPh>
    <rPh sb="11" eb="13">
      <t>コウモク</t>
    </rPh>
    <phoneticPr fontId="47"/>
  </si>
  <si>
    <t>　セルをクリックし、</t>
    <phoneticPr fontId="47"/>
  </si>
  <si>
    <t>　右の▼から「入力情報」を選択してください。</t>
    <rPh sb="1" eb="2">
      <t>ミギ</t>
    </rPh>
    <rPh sb="7" eb="9">
      <t>ニュウリョク</t>
    </rPh>
    <rPh sb="9" eb="11">
      <t>ジョウホウ</t>
    </rPh>
    <rPh sb="13" eb="15">
      <t>センタク</t>
    </rPh>
    <phoneticPr fontId="47"/>
  </si>
  <si>
    <t>　項目によっては、上のセルで選択した内容により、リストが変わります。</t>
    <rPh sb="1" eb="3">
      <t>コウモク</t>
    </rPh>
    <rPh sb="9" eb="10">
      <t>ウエ</t>
    </rPh>
    <rPh sb="14" eb="16">
      <t>センタク</t>
    </rPh>
    <rPh sb="18" eb="20">
      <t>ナイヨウ</t>
    </rPh>
    <rPh sb="28" eb="29">
      <t>カ</t>
    </rPh>
    <phoneticPr fontId="2"/>
  </si>
  <si>
    <t>リスト選択後に修正も可能です。</t>
    <rPh sb="3" eb="5">
      <t>センタク</t>
    </rPh>
    <rPh sb="5" eb="6">
      <t>ゴ</t>
    </rPh>
    <rPh sb="7" eb="9">
      <t>シュウセイ</t>
    </rPh>
    <rPh sb="10" eb="12">
      <t>カノウ</t>
    </rPh>
    <phoneticPr fontId="47"/>
  </si>
  <si>
    <t>４　入力確認</t>
    <rPh sb="2" eb="6">
      <t>ニュウリョクカクニン</t>
    </rPh>
    <phoneticPr fontId="47"/>
  </si>
  <si>
    <t>土地売買等届出書シートの表示を確認します。</t>
    <rPh sb="0" eb="2">
      <t>トチ</t>
    </rPh>
    <rPh sb="2" eb="4">
      <t>バイバイ</t>
    </rPh>
    <rPh sb="4" eb="5">
      <t>トウ</t>
    </rPh>
    <rPh sb="5" eb="8">
      <t>トドケデショ</t>
    </rPh>
    <rPh sb="12" eb="14">
      <t>ヒョウジ</t>
    </rPh>
    <rPh sb="15" eb="17">
      <t>カクニン</t>
    </rPh>
    <phoneticPr fontId="47"/>
  </si>
  <si>
    <t>確認後、ファイルを上書き保存します。</t>
    <rPh sb="0" eb="2">
      <t>カクニン</t>
    </rPh>
    <rPh sb="2" eb="3">
      <t>ゴ</t>
    </rPh>
    <rPh sb="9" eb="11">
      <t>ウワガ</t>
    </rPh>
    <rPh sb="12" eb="14">
      <t>ホゾン</t>
    </rPh>
    <phoneticPr fontId="47"/>
  </si>
  <si>
    <t>（１）窓口持参</t>
    <rPh sb="3" eb="7">
      <t>マドグチジサン</t>
    </rPh>
    <phoneticPr fontId="47"/>
  </si>
  <si>
    <t>土地売買等届出書</t>
    <rPh sb="0" eb="2">
      <t>トチ</t>
    </rPh>
    <rPh sb="2" eb="4">
      <t>バイバイ</t>
    </rPh>
    <rPh sb="4" eb="5">
      <t>トウ</t>
    </rPh>
    <rPh sb="5" eb="8">
      <t>トドケデショ</t>
    </rPh>
    <phoneticPr fontId="2"/>
  </si>
  <si>
    <t>紙に２枚印刷</t>
    <rPh sb="0" eb="1">
      <t>カミ</t>
    </rPh>
    <rPh sb="3" eb="4">
      <t>マイ</t>
    </rPh>
    <rPh sb="4" eb="6">
      <t>インサツ</t>
    </rPh>
    <phoneticPr fontId="2"/>
  </si>
  <si>
    <t>Excelﾌｧｲﾙを提出</t>
    <rPh sb="10" eb="12">
      <t>テイシュツ</t>
    </rPh>
    <phoneticPr fontId="2"/>
  </si>
  <si>
    <t>１組</t>
    <rPh sb="1" eb="2">
      <t>クミ</t>
    </rPh>
    <phoneticPr fontId="2"/>
  </si>
  <si>
    <t>届書控えなし</t>
    <rPh sb="0" eb="2">
      <t>トドケショ</t>
    </rPh>
    <rPh sb="2" eb="3">
      <t>ヒカ</t>
    </rPh>
    <phoneticPr fontId="2"/>
  </si>
  <si>
    <t>電子申請の場合のデータ提出方法</t>
    <rPh sb="0" eb="4">
      <t>デンシシンセイ</t>
    </rPh>
    <rPh sb="5" eb="7">
      <t>バアイ</t>
    </rPh>
    <rPh sb="11" eb="15">
      <t>テイシュツホウホウ</t>
    </rPh>
    <phoneticPr fontId="47"/>
  </si>
  <si>
    <t>（１）ExcelﾌｧｲﾙとPDFで作成した添付書類１組を同じフォルダに保存します。</t>
    <rPh sb="17" eb="19">
      <t>サクセイ</t>
    </rPh>
    <rPh sb="26" eb="27">
      <t>クミ</t>
    </rPh>
    <rPh sb="28" eb="29">
      <t>オナ</t>
    </rPh>
    <rPh sb="35" eb="37">
      <t>ホゾン</t>
    </rPh>
    <phoneticPr fontId="47"/>
  </si>
  <si>
    <t>（２）保存したフォルダごと「zip」形式で圧縮します。</t>
    <rPh sb="3" eb="5">
      <t>ホゾン</t>
    </rPh>
    <rPh sb="18" eb="20">
      <t>ケイシキ</t>
    </rPh>
    <rPh sb="21" eb="23">
      <t>アッシュク</t>
    </rPh>
    <phoneticPr fontId="47"/>
  </si>
  <si>
    <t>（３）電子申請に登録後、必要事項を入力し、２の圧縮ファイルを添付します。</t>
    <rPh sb="3" eb="7">
      <t>デンシシンセイ</t>
    </rPh>
    <rPh sb="8" eb="11">
      <t>トウロクゴ</t>
    </rPh>
    <rPh sb="12" eb="16">
      <t>ヒツヨウジコウ</t>
    </rPh>
    <rPh sb="17" eb="19">
      <t>ニュウリョク</t>
    </rPh>
    <rPh sb="23" eb="25">
      <t>アッシュク</t>
    </rPh>
    <rPh sb="30" eb="32">
      <t>テンプ</t>
    </rPh>
    <phoneticPr fontId="47"/>
  </si>
  <si>
    <t>Ⅱ　入力項目について</t>
    <rPh sb="2" eb="6">
      <t>ニュウリョクコウモク</t>
    </rPh>
    <phoneticPr fontId="47"/>
  </si>
  <si>
    <t>各項目の右側にある、入力方法と参考を見ながら入力してください。</t>
    <rPh sb="0" eb="1">
      <t>カク</t>
    </rPh>
    <rPh sb="1" eb="3">
      <t>コウモク</t>
    </rPh>
    <rPh sb="4" eb="6">
      <t>ミギガワ</t>
    </rPh>
    <rPh sb="15" eb="17">
      <t>サンコウ</t>
    </rPh>
    <rPh sb="18" eb="19">
      <t>ミ</t>
    </rPh>
    <rPh sb="22" eb="24">
      <t>ニュウリョク</t>
    </rPh>
    <phoneticPr fontId="47"/>
  </si>
  <si>
    <t>１　基本事項</t>
    <rPh sb="2" eb="6">
      <t>キホンジコウ</t>
    </rPh>
    <phoneticPr fontId="47"/>
  </si>
  <si>
    <t>契約の種類、利用目的等により、入力項目が変わります。</t>
    <rPh sb="0" eb="2">
      <t>ケイヤク</t>
    </rPh>
    <rPh sb="3" eb="5">
      <t>シュルイ</t>
    </rPh>
    <rPh sb="10" eb="11">
      <t>トウ</t>
    </rPh>
    <rPh sb="15" eb="19">
      <t>ニュウリョクコウモク</t>
    </rPh>
    <rPh sb="20" eb="21">
      <t>カ</t>
    </rPh>
    <phoneticPr fontId="47"/>
  </si>
  <si>
    <t>　黄色の項目は必ず入力してください。</t>
    <rPh sb="1" eb="3">
      <t>キイロ</t>
    </rPh>
    <rPh sb="4" eb="6">
      <t>コウモク</t>
    </rPh>
    <rPh sb="7" eb="8">
      <t>カナラ</t>
    </rPh>
    <rPh sb="9" eb="11">
      <t>ニュウリョク</t>
    </rPh>
    <phoneticPr fontId="47"/>
  </si>
  <si>
    <t>２　譲受人</t>
    <rPh sb="2" eb="5">
      <t>ユズリウケニン</t>
    </rPh>
    <phoneticPr fontId="47"/>
  </si>
  <si>
    <t>３　譲渡人</t>
    <phoneticPr fontId="47"/>
  </si>
  <si>
    <t>Ⅲ　土地売買等届出書の提出方法</t>
    <rPh sb="2" eb="4">
      <t>トチ</t>
    </rPh>
    <rPh sb="4" eb="6">
      <t>バイバイ</t>
    </rPh>
    <rPh sb="6" eb="7">
      <t>トウ</t>
    </rPh>
    <rPh sb="7" eb="10">
      <t>トドケデショ</t>
    </rPh>
    <rPh sb="11" eb="15">
      <t>テイシュツホウホウ</t>
    </rPh>
    <phoneticPr fontId="47"/>
  </si>
  <si>
    <r>
      <t>３筆以下の場合は、</t>
    </r>
    <r>
      <rPr>
        <b/>
        <sz val="11"/>
        <color theme="1"/>
        <rFont val="ＭＳ ゴシック"/>
        <family val="3"/>
        <charset val="128"/>
      </rPr>
      <t>「筆①」「筆②」「筆③」</t>
    </r>
    <r>
      <rPr>
        <sz val="11"/>
        <color theme="1"/>
        <rFont val="ＭＳ 明朝"/>
        <family val="1"/>
        <charset val="128"/>
      </rPr>
      <t>に入力します。</t>
    </r>
    <rPh sb="1" eb="2">
      <t>フデ</t>
    </rPh>
    <rPh sb="2" eb="4">
      <t>イカ</t>
    </rPh>
    <rPh sb="5" eb="7">
      <t>バアイ</t>
    </rPh>
    <rPh sb="10" eb="11">
      <t>フデ</t>
    </rPh>
    <rPh sb="22" eb="24">
      <t>ニュウリョク</t>
    </rPh>
    <phoneticPr fontId="47"/>
  </si>
  <si>
    <r>
      <t>４筆以上の場合は、</t>
    </r>
    <r>
      <rPr>
        <b/>
        <sz val="11"/>
        <color theme="1"/>
        <rFont val="ＭＳ ゴシック"/>
        <family val="3"/>
        <charset val="128"/>
      </rPr>
      <t>「筆①」</t>
    </r>
    <r>
      <rPr>
        <sz val="11"/>
        <color theme="1"/>
        <rFont val="ＭＳ 明朝"/>
        <family val="1"/>
        <charset val="128"/>
      </rPr>
      <t>のみ入力し</t>
    </r>
    <r>
      <rPr>
        <b/>
        <sz val="11"/>
        <color theme="1"/>
        <rFont val="ＭＳ ゴシック"/>
        <family val="3"/>
        <charset val="128"/>
      </rPr>
      <t>「２筆以上の場合」</t>
    </r>
    <r>
      <rPr>
        <sz val="11"/>
        <color theme="1"/>
        <rFont val="ＭＳ 明朝"/>
        <family val="1"/>
        <charset val="128"/>
      </rPr>
      <t>を選択します。</t>
    </r>
    <rPh sb="1" eb="2">
      <t>フデ</t>
    </rPh>
    <rPh sb="2" eb="4">
      <t>イジョウ</t>
    </rPh>
    <rPh sb="5" eb="7">
      <t>バアイ</t>
    </rPh>
    <rPh sb="10" eb="11">
      <t>フデ</t>
    </rPh>
    <rPh sb="15" eb="17">
      <t>ニュウリョク</t>
    </rPh>
    <rPh sb="28" eb="30">
      <t>センタク</t>
    </rPh>
    <phoneticPr fontId="47"/>
  </si>
  <si>
    <r>
      <t>　※「筆①」の面積は</t>
    </r>
    <r>
      <rPr>
        <b/>
        <sz val="11"/>
        <color rgb="FFFF0000"/>
        <rFont val="ＭＳ ゴシック"/>
        <family val="3"/>
        <charset val="128"/>
      </rPr>
      <t>筆①のみ</t>
    </r>
    <r>
      <rPr>
        <sz val="11"/>
        <color theme="1"/>
        <rFont val="ＭＳ 明朝"/>
        <family val="1"/>
        <charset val="128"/>
      </rPr>
      <t>のものとし、</t>
    </r>
    <r>
      <rPr>
        <b/>
        <sz val="11"/>
        <color theme="1"/>
        <rFont val="ＭＳ ゴシック"/>
        <family val="3"/>
        <charset val="128"/>
      </rPr>
      <t>合計面積は別の欄</t>
    </r>
    <r>
      <rPr>
        <sz val="11"/>
        <color theme="1"/>
        <rFont val="ＭＳ 明朝"/>
        <family val="1"/>
        <charset val="128"/>
      </rPr>
      <t>に入力</t>
    </r>
    <rPh sb="7" eb="9">
      <t>メンセキ</t>
    </rPh>
    <rPh sb="10" eb="11">
      <t>フデ</t>
    </rPh>
    <rPh sb="20" eb="24">
      <t>ゴウケイメンセキ</t>
    </rPh>
    <rPh sb="25" eb="26">
      <t>ベツ</t>
    </rPh>
    <rPh sb="27" eb="28">
      <t>ラン</t>
    </rPh>
    <rPh sb="29" eb="31">
      <t>ニュウリョク</t>
    </rPh>
    <phoneticPr fontId="47"/>
  </si>
  <si>
    <t>（１）筆の基本的な入力方法は、次のとおりです。</t>
    <rPh sb="3" eb="4">
      <t>フデ</t>
    </rPh>
    <rPh sb="5" eb="8">
      <t>キホンテキ</t>
    </rPh>
    <rPh sb="9" eb="11">
      <t>ニュウリョク</t>
    </rPh>
    <rPh sb="11" eb="13">
      <t>ホウホウ</t>
    </rPh>
    <rPh sb="15" eb="16">
      <t>ツギ</t>
    </rPh>
    <phoneticPr fontId="47"/>
  </si>
  <si>
    <r>
      <t>各地目ごとに、</t>
    </r>
    <r>
      <rPr>
        <b/>
        <sz val="11"/>
        <color theme="1"/>
        <rFont val="ＭＳ ゴシック"/>
        <family val="3"/>
        <charset val="128"/>
      </rPr>
      <t>「筆①」「筆②」「筆③」</t>
    </r>
    <r>
      <rPr>
        <sz val="11"/>
        <color theme="1"/>
        <rFont val="ＭＳ 明朝"/>
        <family val="1"/>
        <charset val="128"/>
      </rPr>
      <t>に入力します。</t>
    </r>
    <rPh sb="0" eb="1">
      <t>カク</t>
    </rPh>
    <rPh sb="1" eb="3">
      <t>チモク</t>
    </rPh>
    <rPh sb="8" eb="9">
      <t>フデ</t>
    </rPh>
    <rPh sb="20" eb="22">
      <t>ニュウリョク</t>
    </rPh>
    <phoneticPr fontId="47"/>
  </si>
  <si>
    <t>［例］宅地を「筆①」、山林を「筆②」に入力</t>
    <rPh sb="1" eb="2">
      <t>レイ</t>
    </rPh>
    <rPh sb="3" eb="5">
      <t>タクチ</t>
    </rPh>
    <rPh sb="11" eb="13">
      <t>サンリン</t>
    </rPh>
    <rPh sb="15" eb="16">
      <t>フデ</t>
    </rPh>
    <rPh sb="19" eb="21">
      <t>ニュウリョク</t>
    </rPh>
    <phoneticPr fontId="47"/>
  </si>
  <si>
    <t>　※　複数の筆をまとめた場合は「２筆以上の場合」を選択します。</t>
    <rPh sb="3" eb="5">
      <t>フクスウ</t>
    </rPh>
    <rPh sb="6" eb="7">
      <t>フデ</t>
    </rPh>
    <rPh sb="12" eb="14">
      <t>バアイ</t>
    </rPh>
    <phoneticPr fontId="47"/>
  </si>
  <si>
    <t>　※　各筆の面積は、地目ごとの合計面積を入力します。</t>
    <rPh sb="3" eb="4">
      <t>カク</t>
    </rPh>
    <rPh sb="4" eb="5">
      <t>フデ</t>
    </rPh>
    <rPh sb="6" eb="8">
      <t>メンセキ</t>
    </rPh>
    <rPh sb="10" eb="12">
      <t>チモク</t>
    </rPh>
    <rPh sb="15" eb="19">
      <t>ゴウケイメンセキ</t>
    </rPh>
    <rPh sb="20" eb="22">
      <t>ニュウリョク</t>
    </rPh>
    <phoneticPr fontId="47"/>
  </si>
  <si>
    <r>
      <rPr>
        <b/>
        <sz val="11"/>
        <color theme="1"/>
        <rFont val="ＭＳ ゴシック"/>
        <family val="3"/>
        <charset val="128"/>
      </rPr>
      <t>「筆①」</t>
    </r>
    <r>
      <rPr>
        <sz val="11"/>
        <color theme="1"/>
        <rFont val="ＭＳ 明朝"/>
        <family val="1"/>
        <charset val="128"/>
      </rPr>
      <t>のみ入力し、</t>
    </r>
    <r>
      <rPr>
        <b/>
        <sz val="11"/>
        <color theme="1"/>
        <rFont val="ＭＳ ゴシック"/>
        <family val="3"/>
        <charset val="128"/>
      </rPr>
      <t>「２筆以上の場合」</t>
    </r>
    <r>
      <rPr>
        <sz val="11"/>
        <color theme="1"/>
        <rFont val="ＭＳ 明朝"/>
        <family val="1"/>
        <charset val="128"/>
      </rPr>
      <t>を選択します。</t>
    </r>
    <rPh sb="1" eb="2">
      <t>フデ</t>
    </rPh>
    <rPh sb="6" eb="8">
      <t>ニュウリョク</t>
    </rPh>
    <phoneticPr fontId="47"/>
  </si>
  <si>
    <t>（１）工作物の基本的な入力方法は、次のとおりです。</t>
    <rPh sb="3" eb="6">
      <t>コウサクブツ</t>
    </rPh>
    <rPh sb="7" eb="10">
      <t>キホンテキ</t>
    </rPh>
    <rPh sb="11" eb="13">
      <t>ニュウリョク</t>
    </rPh>
    <rPh sb="13" eb="15">
      <t>ホウホウ</t>
    </rPh>
    <rPh sb="17" eb="18">
      <t>ツギ</t>
    </rPh>
    <phoneticPr fontId="47"/>
  </si>
  <si>
    <t>（２）工作物が複数ある場合</t>
    <rPh sb="3" eb="6">
      <t>コウサクブツ</t>
    </rPh>
    <rPh sb="7" eb="9">
      <t>フクスウ</t>
    </rPh>
    <rPh sb="11" eb="13">
      <t>バアイ</t>
    </rPh>
    <phoneticPr fontId="47"/>
  </si>
  <si>
    <t>工作物は、用途や構造ごとに、まとめて入力します。</t>
    <rPh sb="0" eb="3">
      <t>コウサクブツ</t>
    </rPh>
    <rPh sb="5" eb="7">
      <t>ヨウト</t>
    </rPh>
    <rPh sb="18" eb="20">
      <t>ニュウリョク</t>
    </rPh>
    <phoneticPr fontId="47"/>
  </si>
  <si>
    <t>工作物①</t>
    <rPh sb="0" eb="3">
      <t>コウサクブツ</t>
    </rPh>
    <phoneticPr fontId="2"/>
  </si>
  <si>
    <t>工作物②</t>
    <rPh sb="0" eb="3">
      <t>コウサクブツ</t>
    </rPh>
    <phoneticPr fontId="2"/>
  </si>
  <si>
    <t>工作物③</t>
    <rPh sb="0" eb="3">
      <t>コウサクブツ</t>
    </rPh>
    <phoneticPr fontId="2"/>
  </si>
  <si>
    <t>建築年や用途が明らかに異なる場合は、別々に入力します。</t>
    <rPh sb="0" eb="2">
      <t>ケンチク</t>
    </rPh>
    <rPh sb="2" eb="3">
      <t>ネン</t>
    </rPh>
    <rPh sb="4" eb="6">
      <t>ヨウト</t>
    </rPh>
    <rPh sb="7" eb="8">
      <t>アキ</t>
    </rPh>
    <rPh sb="11" eb="12">
      <t>コト</t>
    </rPh>
    <rPh sb="14" eb="16">
      <t>バアイ</t>
    </rPh>
    <rPh sb="18" eb="20">
      <t>ベツベツ</t>
    </rPh>
    <rPh sb="21" eb="23">
      <t>ニュウリョク</t>
    </rPh>
    <phoneticPr fontId="47"/>
  </si>
  <si>
    <t>［例］「工作物①」商業施設　　「工作物②」共同住宅</t>
    <rPh sb="4" eb="7">
      <t>コウサクブツ</t>
    </rPh>
    <rPh sb="9" eb="11">
      <t>ショウギョウ</t>
    </rPh>
    <rPh sb="11" eb="13">
      <t>シセツ</t>
    </rPh>
    <rPh sb="21" eb="25">
      <t>キョウドウジュウタク</t>
    </rPh>
    <phoneticPr fontId="47"/>
  </si>
  <si>
    <t>　※「工作物①」のみ入力、面積等は合計の数値、</t>
    <rPh sb="3" eb="6">
      <t>コウサクブツ</t>
    </rPh>
    <rPh sb="10" eb="12">
      <t>ニュウリョク</t>
    </rPh>
    <rPh sb="13" eb="16">
      <t>メンセキトウ</t>
    </rPh>
    <rPh sb="17" eb="19">
      <t>ゴウケイ</t>
    </rPh>
    <rPh sb="20" eb="22">
      <t>スウチ</t>
    </rPh>
    <phoneticPr fontId="47"/>
  </si>
  <si>
    <t>　　　構造、建築年等は主たる建物のものを入力する</t>
    <rPh sb="3" eb="5">
      <t>コウゾウ</t>
    </rPh>
    <rPh sb="6" eb="9">
      <t>ケンチクネン</t>
    </rPh>
    <rPh sb="9" eb="10">
      <t>トウ</t>
    </rPh>
    <rPh sb="11" eb="12">
      <t>シュ</t>
    </rPh>
    <rPh sb="14" eb="16">
      <t>タテモノ</t>
    </rPh>
    <rPh sb="20" eb="22">
      <t>ニュウリョク</t>
    </rPh>
    <phoneticPr fontId="47"/>
  </si>
  <si>
    <t>（３）筆を現況地目ごとに入力する場合</t>
    <rPh sb="3" eb="4">
      <t>フデ</t>
    </rPh>
    <rPh sb="5" eb="7">
      <t>ゲンキョウ</t>
    </rPh>
    <rPh sb="7" eb="9">
      <t>チモク</t>
    </rPh>
    <rPh sb="12" eb="14">
      <t>ニュウリョク</t>
    </rPh>
    <rPh sb="16" eb="18">
      <t>バアイ</t>
    </rPh>
    <phoneticPr fontId="47"/>
  </si>
  <si>
    <t>筆、工作物とも、地目、用途ごとの工作物別に金額を入力します。</t>
    <rPh sb="0" eb="1">
      <t>フデ</t>
    </rPh>
    <rPh sb="2" eb="5">
      <t>コウサクブツ</t>
    </rPh>
    <rPh sb="8" eb="10">
      <t>チモク</t>
    </rPh>
    <rPh sb="11" eb="13">
      <t>ヨウト</t>
    </rPh>
    <rPh sb="16" eb="19">
      <t>コウサクブツ</t>
    </rPh>
    <rPh sb="19" eb="20">
      <t>ベツ</t>
    </rPh>
    <rPh sb="21" eb="23">
      <t>キンガク</t>
    </rPh>
    <rPh sb="24" eb="26">
      <t>ニュウリョク</t>
    </rPh>
    <phoneticPr fontId="47"/>
  </si>
  <si>
    <r>
      <t>　※　工作物が存在する場合でも</t>
    </r>
    <r>
      <rPr>
        <b/>
        <sz val="11"/>
        <color theme="1"/>
        <rFont val="ＭＳ ゴシック"/>
        <family val="3"/>
        <charset val="128"/>
      </rPr>
      <t>売主の解体が前提</t>
    </r>
    <r>
      <rPr>
        <sz val="11"/>
        <color theme="1"/>
        <rFont val="ＭＳ 明朝"/>
        <family val="1"/>
        <charset val="128"/>
      </rPr>
      <t>の場合は「なし」で可</t>
    </r>
    <rPh sb="15" eb="17">
      <t>ウリヌシ</t>
    </rPh>
    <rPh sb="18" eb="20">
      <t>カイタイ</t>
    </rPh>
    <rPh sb="21" eb="23">
      <t>ゼンテイ</t>
    </rPh>
    <rPh sb="24" eb="26">
      <t>バアイ</t>
    </rPh>
    <rPh sb="32" eb="33">
      <t>カ</t>
    </rPh>
    <phoneticPr fontId="47"/>
  </si>
  <si>
    <r>
      <rPr>
        <b/>
        <sz val="11"/>
        <color theme="1"/>
        <rFont val="ＭＳ ゴシック"/>
        <family val="3"/>
        <charset val="128"/>
      </rPr>
      <t>付属建物は、主となる工作物の一部</t>
    </r>
    <r>
      <rPr>
        <sz val="11"/>
        <color theme="1"/>
        <rFont val="ＭＳ 明朝"/>
        <family val="1"/>
        <charset val="128"/>
      </rPr>
      <t>とみなして構いません。</t>
    </r>
    <rPh sb="0" eb="2">
      <t>フゾク</t>
    </rPh>
    <rPh sb="2" eb="4">
      <t>タテモノ</t>
    </rPh>
    <rPh sb="6" eb="7">
      <t>オモ</t>
    </rPh>
    <rPh sb="10" eb="13">
      <t>コウサクブツ</t>
    </rPh>
    <rPh sb="14" eb="16">
      <t>イチブ</t>
    </rPh>
    <rPh sb="21" eb="22">
      <t>カマ</t>
    </rPh>
    <phoneticPr fontId="47"/>
  </si>
  <si>
    <r>
      <rPr>
        <sz val="11"/>
        <rFont val="ＭＳ 明朝"/>
        <family val="1"/>
        <charset val="128"/>
      </rPr>
      <t>　※　</t>
    </r>
    <r>
      <rPr>
        <b/>
        <sz val="11"/>
        <color rgb="FFFF0000"/>
        <rFont val="ＭＳ ゴシック"/>
        <family val="3"/>
        <charset val="128"/>
      </rPr>
      <t>契約単価が同じ</t>
    </r>
    <r>
      <rPr>
        <sz val="11"/>
        <color theme="1"/>
        <rFont val="ＭＳ 明朝"/>
        <family val="1"/>
        <charset val="128"/>
      </rPr>
      <t>であれば、１つにまとめて構いません。</t>
    </r>
    <rPh sb="3" eb="5">
      <t>ケイヤク</t>
    </rPh>
    <rPh sb="5" eb="7">
      <t>タンカ</t>
    </rPh>
    <rPh sb="8" eb="9">
      <t>オナ</t>
    </rPh>
    <rPh sb="22" eb="23">
      <t>カマ</t>
    </rPh>
    <phoneticPr fontId="47"/>
  </si>
  <si>
    <r>
      <rPr>
        <b/>
        <sz val="11"/>
        <color rgb="FFFF0000"/>
        <rFont val="ＭＳ ゴシック"/>
        <family val="3"/>
        <charset val="128"/>
      </rPr>
      <t>契約単価が同じ</t>
    </r>
    <r>
      <rPr>
        <sz val="11"/>
        <color theme="1"/>
        <rFont val="ＭＳ 明朝"/>
        <family val="1"/>
        <charset val="128"/>
      </rPr>
      <t>であれば、１つにまとめて構いません。</t>
    </r>
    <rPh sb="0" eb="2">
      <t>ケイヤク</t>
    </rPh>
    <rPh sb="2" eb="4">
      <t>タンカ</t>
    </rPh>
    <rPh sb="5" eb="6">
      <t>オナ</t>
    </rPh>
    <rPh sb="19" eb="20">
      <t>カマ</t>
    </rPh>
    <phoneticPr fontId="47"/>
  </si>
  <si>
    <t>契約年月日、提出年月日は、正確に日まで入力してください。</t>
    <rPh sb="0" eb="2">
      <t>ケイヤク</t>
    </rPh>
    <rPh sb="2" eb="5">
      <t>ネンガッピ</t>
    </rPh>
    <rPh sb="13" eb="15">
      <t>セイカク</t>
    </rPh>
    <rPh sb="16" eb="17">
      <t>ヒ</t>
    </rPh>
    <rPh sb="19" eb="21">
      <t>ニュウリョク</t>
    </rPh>
    <phoneticPr fontId="47"/>
  </si>
  <si>
    <t>　※　入力は西暦となります（表示は自動で和暦になります）。</t>
    <rPh sb="3" eb="5">
      <t>ニュウリョク</t>
    </rPh>
    <rPh sb="6" eb="8">
      <t>セイレキ</t>
    </rPh>
    <rPh sb="14" eb="16">
      <t>ヒョウジ</t>
    </rPh>
    <rPh sb="17" eb="19">
      <t>ジドウ</t>
    </rPh>
    <rPh sb="20" eb="22">
      <t>ワレキ</t>
    </rPh>
    <phoneticPr fontId="47"/>
  </si>
  <si>
    <t>工事の予定時期、建物の建築年月日、等は月単位で構いません。</t>
    <rPh sb="0" eb="2">
      <t>コウジ</t>
    </rPh>
    <rPh sb="3" eb="7">
      <t>ヨテイジキ</t>
    </rPh>
    <rPh sb="8" eb="10">
      <t>タテモノ</t>
    </rPh>
    <rPh sb="11" eb="16">
      <t>ケンチクネンガッピ</t>
    </rPh>
    <rPh sb="17" eb="18">
      <t>トウ</t>
    </rPh>
    <rPh sb="19" eb="22">
      <t>ツキタンイ</t>
    </rPh>
    <rPh sb="23" eb="24">
      <t>カマ</t>
    </rPh>
    <phoneticPr fontId="47"/>
  </si>
  <si>
    <t>　※　入力は西暦で、日は「/1」で入力します。</t>
    <rPh sb="3" eb="5">
      <t>ニュウリョク</t>
    </rPh>
    <rPh sb="6" eb="8">
      <t>セイレキ</t>
    </rPh>
    <rPh sb="10" eb="11">
      <t>ヒ</t>
    </rPh>
    <rPh sb="17" eb="19">
      <t>ニュウリョク</t>
    </rPh>
    <phoneticPr fontId="47"/>
  </si>
  <si>
    <t>　※　実際の日付が、15日までなら１日に、16日以降は翌月１日とします。</t>
    <rPh sb="3" eb="5">
      <t>ジッサイ</t>
    </rPh>
    <rPh sb="6" eb="8">
      <t>ヒヅケ</t>
    </rPh>
    <rPh sb="12" eb="13">
      <t>ニチ</t>
    </rPh>
    <rPh sb="18" eb="19">
      <t>ヒ</t>
    </rPh>
    <rPh sb="23" eb="26">
      <t>ニチイコウ</t>
    </rPh>
    <rPh sb="27" eb="29">
      <t>ヨクゲツ</t>
    </rPh>
    <rPh sb="30" eb="31">
      <t>ヒ</t>
    </rPh>
    <phoneticPr fontId="47"/>
  </si>
  <si>
    <t>（１）所在地市区町村名</t>
    <rPh sb="3" eb="6">
      <t>ショザイチ</t>
    </rPh>
    <rPh sb="6" eb="8">
      <t>シク</t>
    </rPh>
    <rPh sb="8" eb="10">
      <t>チョウソン</t>
    </rPh>
    <rPh sb="10" eb="11">
      <t>メイ</t>
    </rPh>
    <phoneticPr fontId="47"/>
  </si>
  <si>
    <t>横浜市及び東京23区のみ選択できます。それ以外は直接入力です。</t>
    <rPh sb="0" eb="3">
      <t>ヨコハマシ</t>
    </rPh>
    <rPh sb="3" eb="4">
      <t>オヨ</t>
    </rPh>
    <rPh sb="5" eb="7">
      <t>トウキョウ</t>
    </rPh>
    <rPh sb="9" eb="10">
      <t>ク</t>
    </rPh>
    <rPh sb="12" eb="14">
      <t>センタク</t>
    </rPh>
    <rPh sb="21" eb="23">
      <t>イガイ</t>
    </rPh>
    <rPh sb="24" eb="28">
      <t>チョクセツニュウリョク</t>
    </rPh>
    <phoneticPr fontId="2"/>
  </si>
  <si>
    <t>（２）所在地（町名地番）</t>
    <rPh sb="3" eb="6">
      <t>ショザイチ</t>
    </rPh>
    <rPh sb="7" eb="9">
      <t>チョウメイ</t>
    </rPh>
    <rPh sb="9" eb="11">
      <t>チバン</t>
    </rPh>
    <phoneticPr fontId="47"/>
  </si>
  <si>
    <t>横浜市及び東京23区を選択した場合、町名を選択できます。</t>
    <rPh sb="0" eb="3">
      <t>ヨコハマシ</t>
    </rPh>
    <rPh sb="3" eb="4">
      <t>オヨ</t>
    </rPh>
    <rPh sb="5" eb="7">
      <t>トウキョウ</t>
    </rPh>
    <rPh sb="9" eb="10">
      <t>ク</t>
    </rPh>
    <rPh sb="11" eb="13">
      <t>センタク</t>
    </rPh>
    <rPh sb="15" eb="17">
      <t>バアイ</t>
    </rPh>
    <rPh sb="18" eb="20">
      <t>チョウメイ</t>
    </rPh>
    <rPh sb="21" eb="23">
      <t>センタク</t>
    </rPh>
    <phoneticPr fontId="2"/>
  </si>
  <si>
    <t>それ以外は町名、地番とも直接入力です。</t>
    <rPh sb="2" eb="4">
      <t>イガイ</t>
    </rPh>
    <rPh sb="5" eb="7">
      <t>マチメイ</t>
    </rPh>
    <rPh sb="8" eb="10">
      <t>チバン</t>
    </rPh>
    <rPh sb="12" eb="14">
      <t>チョクセツ</t>
    </rPh>
    <rPh sb="14" eb="16">
      <t>ニュウリョク</t>
    </rPh>
    <phoneticPr fontId="2"/>
  </si>
  <si>
    <t>町名選択後、地番を追記してください。</t>
    <rPh sb="4" eb="5">
      <t>ゴ</t>
    </rPh>
    <rPh sb="6" eb="8">
      <t>チバン</t>
    </rPh>
    <rPh sb="9" eb="11">
      <t>ツイキ</t>
    </rPh>
    <phoneticPr fontId="2"/>
  </si>
  <si>
    <t>［例］〇〇町123-12、　 〇〇△丁目2-3</t>
    <rPh sb="1" eb="2">
      <t>レイ</t>
    </rPh>
    <phoneticPr fontId="47"/>
  </si>
  <si>
    <t>４　所在地</t>
    <rPh sb="2" eb="5">
      <t>ショザイチ</t>
    </rPh>
    <phoneticPr fontId="47"/>
  </si>
  <si>
    <t>５　土地に関する事項　筆</t>
    <rPh sb="11" eb="12">
      <t>フデ</t>
    </rPh>
    <phoneticPr fontId="47"/>
  </si>
  <si>
    <t>６　土地に存する工作物</t>
    <rPh sb="2" eb="4">
      <t>トチ</t>
    </rPh>
    <rPh sb="5" eb="6">
      <t>ソン</t>
    </rPh>
    <rPh sb="8" eb="11">
      <t>コウサクブツ</t>
    </rPh>
    <phoneticPr fontId="47"/>
  </si>
  <si>
    <t>７　対価の額</t>
    <rPh sb="2" eb="4">
      <t>タイカ</t>
    </rPh>
    <rPh sb="5" eb="6">
      <t>ガク</t>
    </rPh>
    <phoneticPr fontId="47"/>
  </si>
  <si>
    <t>８　日付の考え方</t>
    <rPh sb="2" eb="4">
      <t>ヒヅケ</t>
    </rPh>
    <rPh sb="5" eb="6">
      <t>カンガ</t>
    </rPh>
    <rPh sb="7" eb="8">
      <t>カタ</t>
    </rPh>
    <phoneticPr fontId="47"/>
  </si>
  <si>
    <t>（３）部屋番</t>
    <rPh sb="3" eb="5">
      <t>ヘヤ</t>
    </rPh>
    <rPh sb="5" eb="6">
      <t>バン</t>
    </rPh>
    <phoneticPr fontId="47"/>
  </si>
  <si>
    <t>地番の後ろに追記してください。</t>
    <rPh sb="0" eb="2">
      <t>チバン</t>
    </rPh>
    <rPh sb="3" eb="4">
      <t>ウシ</t>
    </rPh>
    <rPh sb="6" eb="8">
      <t>ツイキ</t>
    </rPh>
    <phoneticPr fontId="2"/>
  </si>
  <si>
    <t>［例］〇〇町123-12-201、　 〇〇△丁目2-3-302</t>
    <rPh sb="1" eb="2">
      <t>レイ</t>
    </rPh>
    <phoneticPr fontId="47"/>
  </si>
  <si>
    <t>又は、建物名を入力し、部屋番を追記してもＯＫです。</t>
    <rPh sb="0" eb="1">
      <t>マタ</t>
    </rPh>
    <rPh sb="3" eb="6">
      <t>タテモノメイ</t>
    </rPh>
    <rPh sb="7" eb="9">
      <t>ニュウリョク</t>
    </rPh>
    <rPh sb="11" eb="14">
      <t>ヘヤバン</t>
    </rPh>
    <rPh sb="15" eb="17">
      <t>ツイキ</t>
    </rPh>
    <phoneticPr fontId="2"/>
  </si>
  <si>
    <t>［例］〇〇ビル201、　 〇〇マンション302</t>
    <rPh sb="1" eb="2">
      <t>レイ</t>
    </rPh>
    <phoneticPr fontId="47"/>
  </si>
  <si>
    <r>
      <rPr>
        <b/>
        <sz val="9"/>
        <color rgb="FFFF0000"/>
        <rFont val="ＭＳ Ｐゴシック"/>
        <family val="3"/>
        <charset val="128"/>
      </rPr>
      <t>★</t>
    </r>
    <r>
      <rPr>
        <b/>
        <sz val="9"/>
        <rFont val="ＭＳ Ｐゴシック"/>
        <family val="3"/>
        <charset val="128"/>
      </rPr>
      <t>譲受人が</t>
    </r>
    <r>
      <rPr>
        <b/>
        <sz val="9"/>
        <color rgb="FFFF0000"/>
        <rFont val="ＭＳ Ｐゴシック"/>
        <family val="3"/>
        <charset val="128"/>
      </rPr>
      <t>２人の場合</t>
    </r>
    <r>
      <rPr>
        <b/>
        <sz val="9"/>
        <rFont val="ＭＳ Ｐゴシック"/>
        <family val="3"/>
        <charset val="128"/>
      </rPr>
      <t>、2人目は</t>
    </r>
    <r>
      <rPr>
        <b/>
        <sz val="9"/>
        <color rgb="FFFFFF00"/>
        <rFont val="ＭＳ Ｐゴシック"/>
        <family val="3"/>
        <charset val="128"/>
      </rPr>
      <t>譲受人②</t>
    </r>
    <r>
      <rPr>
        <b/>
        <sz val="9"/>
        <rFont val="ＭＳ Ｐゴシック"/>
        <family val="3"/>
        <charset val="128"/>
      </rPr>
      <t>に入力</t>
    </r>
    <rPh sb="6" eb="7">
      <t>ニン</t>
    </rPh>
    <rPh sb="8" eb="10">
      <t>バアイ</t>
    </rPh>
    <rPh sb="12" eb="13">
      <t>ニン</t>
    </rPh>
    <rPh sb="13" eb="14">
      <t>メ</t>
    </rPh>
    <rPh sb="20" eb="22">
      <t>ニュウリョク</t>
    </rPh>
    <phoneticPr fontId="2"/>
  </si>
  <si>
    <t>　※　２人目以降は別紙（様式はなし）に記載してください。記載項目は、</t>
    <rPh sb="4" eb="8">
      <t>ニンメイコウ</t>
    </rPh>
    <rPh sb="9" eb="11">
      <t>ベッシ</t>
    </rPh>
    <rPh sb="12" eb="14">
      <t>ヨウシキ</t>
    </rPh>
    <rPh sb="19" eb="21">
      <t>キサイ</t>
    </rPh>
    <phoneticPr fontId="47"/>
  </si>
  <si>
    <t>　　　郵便番号、所在地、譲受人氏名(法人名)、代表者肩書、代表者氏名</t>
    <rPh sb="3" eb="7">
      <t>ユウビンバンゴウ</t>
    </rPh>
    <rPh sb="8" eb="11">
      <t>ショザイチ</t>
    </rPh>
    <phoneticPr fontId="47"/>
  </si>
  <si>
    <r>
      <rPr>
        <b/>
        <sz val="11"/>
        <color rgb="FFFF0000"/>
        <rFont val="ＭＳ ゴシック"/>
        <family val="3"/>
        <charset val="128"/>
      </rPr>
      <t>２人</t>
    </r>
    <r>
      <rPr>
        <b/>
        <sz val="11"/>
        <color theme="1"/>
        <rFont val="ＭＳ ゴシック"/>
        <family val="3"/>
        <charset val="128"/>
      </rPr>
      <t>の場合</t>
    </r>
    <r>
      <rPr>
        <sz val="11"/>
        <color theme="1"/>
        <rFont val="ＭＳ 明朝"/>
        <family val="1"/>
        <charset val="128"/>
      </rPr>
      <t>のみ</t>
    </r>
    <r>
      <rPr>
        <b/>
        <sz val="11"/>
        <color theme="1"/>
        <rFont val="ＭＳ ゴシック"/>
        <family val="3"/>
        <charset val="128"/>
      </rPr>
      <t>「譲受人①」「譲受人②」</t>
    </r>
    <r>
      <rPr>
        <sz val="11"/>
        <color theme="1"/>
        <rFont val="ＭＳ 明朝"/>
        <family val="1"/>
        <charset val="128"/>
      </rPr>
      <t>を入力します。</t>
    </r>
    <rPh sb="1" eb="2">
      <t>ニン</t>
    </rPh>
    <rPh sb="3" eb="5">
      <t>バアイ</t>
    </rPh>
    <rPh sb="20" eb="22">
      <t>ニュウリョク</t>
    </rPh>
    <phoneticPr fontId="47"/>
  </si>
  <si>
    <r>
      <rPr>
        <b/>
        <sz val="11"/>
        <color rgb="FFFF0000"/>
        <rFont val="ＭＳ ゴシック"/>
        <family val="3"/>
        <charset val="128"/>
      </rPr>
      <t>単独</t>
    </r>
    <r>
      <rPr>
        <b/>
        <sz val="11"/>
        <color theme="1"/>
        <rFont val="ＭＳ ゴシック"/>
        <family val="3"/>
        <charset val="128"/>
      </rPr>
      <t>の場合</t>
    </r>
    <r>
      <rPr>
        <sz val="11"/>
        <color theme="1"/>
        <rFont val="ＭＳ 明朝"/>
        <family val="1"/>
        <charset val="128"/>
      </rPr>
      <t>は、</t>
    </r>
    <r>
      <rPr>
        <b/>
        <sz val="11"/>
        <color theme="1"/>
        <rFont val="ＭＳ ゴシック"/>
        <family val="3"/>
        <charset val="128"/>
      </rPr>
      <t>「譲受人①」</t>
    </r>
    <r>
      <rPr>
        <sz val="11"/>
        <color theme="1"/>
        <rFont val="ＭＳ 明朝"/>
        <family val="1"/>
        <charset val="128"/>
      </rPr>
      <t>を入力します。</t>
    </r>
    <rPh sb="0" eb="2">
      <t>タンドク</t>
    </rPh>
    <rPh sb="3" eb="5">
      <t>バアイ</t>
    </rPh>
    <rPh sb="14" eb="16">
      <t>ニュウリョク</t>
    </rPh>
    <phoneticPr fontId="47"/>
  </si>
  <si>
    <r>
      <rPr>
        <b/>
        <sz val="11"/>
        <color rgb="FFFF0000"/>
        <rFont val="ＭＳ ゴシック"/>
        <family val="3"/>
        <charset val="128"/>
      </rPr>
      <t>３人以上</t>
    </r>
    <r>
      <rPr>
        <sz val="11"/>
        <color theme="1"/>
        <rFont val="ＭＳ 明朝"/>
        <family val="1"/>
        <charset val="128"/>
      </rPr>
      <t>の場合、</t>
    </r>
    <r>
      <rPr>
        <b/>
        <sz val="11"/>
        <color theme="1"/>
        <rFont val="ＭＳ ゴシック"/>
        <family val="3"/>
        <charset val="128"/>
      </rPr>
      <t>「譲受人①」と「譲受人が複数の場合」</t>
    </r>
    <r>
      <rPr>
        <sz val="11"/>
        <color theme="1"/>
        <rFont val="ＭＳ 明朝"/>
        <family val="1"/>
        <charset val="128"/>
      </rPr>
      <t>を入力し、</t>
    </r>
    <rPh sb="1" eb="2">
      <t>ニン</t>
    </rPh>
    <rPh sb="2" eb="4">
      <t>イジョウ</t>
    </rPh>
    <rPh sb="5" eb="7">
      <t>バアイ</t>
    </rPh>
    <rPh sb="27" eb="29">
      <t>ニュウリョク</t>
    </rPh>
    <phoneticPr fontId="47"/>
  </si>
  <si>
    <r>
      <t>　※　「譲受人①」の「譲受人が複数の場合」で</t>
    </r>
    <r>
      <rPr>
        <b/>
        <sz val="11"/>
        <color rgb="FFFF0000"/>
        <rFont val="ＭＳ ゴシック"/>
        <family val="3"/>
        <charset val="128"/>
      </rPr>
      <t>「外１名」</t>
    </r>
    <r>
      <rPr>
        <sz val="11"/>
        <color theme="1"/>
        <rFont val="ＭＳ 明朝"/>
        <family val="1"/>
        <charset val="128"/>
      </rPr>
      <t>を</t>
    </r>
    <r>
      <rPr>
        <b/>
        <sz val="11"/>
        <color theme="1"/>
        <rFont val="ＭＳ ゴシック"/>
        <family val="3"/>
        <charset val="128"/>
      </rPr>
      <t>選択</t>
    </r>
    <r>
      <rPr>
        <sz val="11"/>
        <color theme="1"/>
        <rFont val="ＭＳ 明朝"/>
        <family val="1"/>
        <charset val="128"/>
      </rPr>
      <t>すること</t>
    </r>
    <rPh sb="23" eb="24">
      <t>ホカ</t>
    </rPh>
    <rPh sb="25" eb="26">
      <t>メイ</t>
    </rPh>
    <rPh sb="28" eb="30">
      <t>センタク</t>
    </rPh>
    <phoneticPr fontId="47"/>
  </si>
  <si>
    <t>用途地域が複数ある場合の２つ目</t>
    <rPh sb="0" eb="4">
      <t>ヨウトチイキ</t>
    </rPh>
    <rPh sb="5" eb="7">
      <t>フクスウ</t>
    </rPh>
    <rPh sb="9" eb="11">
      <t>バアイ</t>
    </rPh>
    <rPh sb="14" eb="15">
      <t>メ</t>
    </rPh>
    <phoneticPr fontId="2"/>
  </si>
  <si>
    <t>←リスト選択 複数のみ選択</t>
    <rPh sb="4" eb="6">
      <t>センタク</t>
    </rPh>
    <rPh sb="7" eb="9">
      <t>フクスウ</t>
    </rPh>
    <rPh sb="11" eb="13">
      <t>センタク</t>
    </rPh>
    <phoneticPr fontId="2"/>
  </si>
  <si>
    <t>用途地域①</t>
    <rPh sb="0" eb="4">
      <t>ヨウトチイキ</t>
    </rPh>
    <phoneticPr fontId="2"/>
  </si>
  <si>
    <t>用途地域②</t>
    <rPh sb="0" eb="4">
      <t>ヨウトチイキ</t>
    </rPh>
    <phoneticPr fontId="2"/>
  </si>
  <si>
    <r>
      <rPr>
        <b/>
        <sz val="11"/>
        <color rgb="FFFF0000"/>
        <rFont val="ＭＳ ゴシック"/>
        <family val="3"/>
        <charset val="128"/>
      </rPr>
      <t>底地権</t>
    </r>
    <r>
      <rPr>
        <sz val="11"/>
        <color theme="1"/>
        <rFont val="ＭＳ 明朝"/>
        <family val="1"/>
        <charset val="128"/>
      </rPr>
      <t>の場合、工作物が実際にあっても</t>
    </r>
    <r>
      <rPr>
        <b/>
        <sz val="11"/>
        <color rgb="FFFF0000"/>
        <rFont val="ＭＳ ゴシック"/>
        <family val="3"/>
        <charset val="128"/>
      </rPr>
      <t>「なし」</t>
    </r>
    <r>
      <rPr>
        <sz val="11"/>
        <color theme="1"/>
        <rFont val="ＭＳ 明朝"/>
        <family val="1"/>
        <charset val="128"/>
      </rPr>
      <t>を選択します。</t>
    </r>
    <rPh sb="0" eb="3">
      <t>ソコチケン</t>
    </rPh>
    <rPh sb="4" eb="6">
      <t>バアイ</t>
    </rPh>
    <rPh sb="7" eb="10">
      <t>コウサクブツ</t>
    </rPh>
    <rPh sb="11" eb="13">
      <t>ジッサイ</t>
    </rPh>
    <rPh sb="23" eb="25">
      <t>センタク</t>
    </rPh>
    <phoneticPr fontId="47"/>
  </si>
  <si>
    <r>
      <t>底地圏以外は、契約上０円であっても</t>
    </r>
    <r>
      <rPr>
        <b/>
        <sz val="11"/>
        <color theme="1"/>
        <rFont val="ＭＳ ゴシック"/>
        <family val="3"/>
        <charset val="128"/>
      </rPr>
      <t>工作物が存在する場合</t>
    </r>
    <r>
      <rPr>
        <sz val="11"/>
        <color theme="1"/>
        <rFont val="ＭＳ 明朝"/>
        <family val="1"/>
        <charset val="128"/>
      </rPr>
      <t>、入力します。</t>
    </r>
    <rPh sb="0" eb="5">
      <t>ソコチケンイガイ</t>
    </rPh>
    <rPh sb="7" eb="10">
      <t>ケイヤクジョウ</t>
    </rPh>
    <rPh sb="11" eb="12">
      <t>エン</t>
    </rPh>
    <rPh sb="17" eb="20">
      <t>コウサクブツ</t>
    </rPh>
    <rPh sb="21" eb="23">
      <t>ソンザイ</t>
    </rPh>
    <rPh sb="25" eb="27">
      <t>バアイ</t>
    </rPh>
    <rPh sb="28" eb="30">
      <t>ニュウリョク</t>
    </rPh>
    <phoneticPr fontId="47"/>
  </si>
  <si>
    <r>
      <t>２人以上の場合、</t>
    </r>
    <r>
      <rPr>
        <b/>
        <sz val="11"/>
        <color theme="1"/>
        <rFont val="ＭＳ ゴシック"/>
        <family val="3"/>
        <charset val="128"/>
      </rPr>
      <t>「譲受人氏名(法人名)」</t>
    </r>
    <r>
      <rPr>
        <sz val="11"/>
        <color theme="1"/>
        <rFont val="ＭＳ 明朝"/>
        <family val="1"/>
        <charset val="128"/>
      </rPr>
      <t>の欄に外〇名と追記します。</t>
    </r>
    <rPh sb="1" eb="2">
      <t>ニン</t>
    </rPh>
    <rPh sb="5" eb="7">
      <t>バアイ</t>
    </rPh>
    <rPh sb="21" eb="22">
      <t>ラン</t>
    </rPh>
    <rPh sb="23" eb="24">
      <t>ホカ</t>
    </rPh>
    <rPh sb="25" eb="26">
      <t>メイ</t>
    </rPh>
    <rPh sb="27" eb="29">
      <t>ツイキ</t>
    </rPh>
    <phoneticPr fontId="47"/>
  </si>
  <si>
    <t>契約書に記載があれば、譲渡人については別紙を作成する必要はありません。</t>
    <rPh sb="0" eb="3">
      <t>ケイヤクショ</t>
    </rPh>
    <rPh sb="4" eb="6">
      <t>キサイ</t>
    </rPh>
    <rPh sb="19" eb="21">
      <t>ベッシ</t>
    </rPh>
    <rPh sb="22" eb="24">
      <t>サクセイ</t>
    </rPh>
    <rPh sb="26" eb="28">
      <t>ヒツヨウ</t>
    </rPh>
    <phoneticPr fontId="47"/>
  </si>
  <si>
    <r>
      <rPr>
        <b/>
        <sz val="11"/>
        <color theme="1"/>
        <rFont val="ＭＳ ゴシック"/>
        <family val="3"/>
        <charset val="128"/>
      </rPr>
      <t>「</t>
    </r>
    <r>
      <rPr>
        <b/>
        <sz val="11"/>
        <color rgb="FFFF0000"/>
        <rFont val="ＭＳ ゴシック"/>
        <family val="3"/>
        <charset val="128"/>
      </rPr>
      <t>入力シート</t>
    </r>
    <r>
      <rPr>
        <b/>
        <sz val="11"/>
        <color theme="1"/>
        <rFont val="ＭＳ ゴシック"/>
        <family val="3"/>
        <charset val="128"/>
      </rPr>
      <t>」</t>
    </r>
    <r>
      <rPr>
        <sz val="11"/>
        <color theme="1"/>
        <rFont val="ＭＳ 明朝"/>
        <family val="1"/>
        <charset val="128"/>
      </rPr>
      <t>の</t>
    </r>
    <r>
      <rPr>
        <b/>
        <sz val="11"/>
        <color rgb="FFFF0000"/>
        <rFont val="ＭＳ ゴシック"/>
        <family val="3"/>
        <charset val="128"/>
      </rPr>
      <t>Ｅ列</t>
    </r>
    <r>
      <rPr>
        <sz val="11"/>
        <color theme="1"/>
        <rFont val="ＭＳ 明朝"/>
        <family val="1"/>
        <charset val="128"/>
      </rPr>
      <t>に上から順に入力（リストから選択）してください。</t>
    </r>
    <rPh sb="1" eb="3">
      <t>ニュウリョク</t>
    </rPh>
    <rPh sb="9" eb="10">
      <t>レツ</t>
    </rPh>
    <rPh sb="11" eb="12">
      <t>ウエ</t>
    </rPh>
    <rPh sb="14" eb="15">
      <t>ジュン</t>
    </rPh>
    <rPh sb="16" eb="18">
      <t>ニュウリョク</t>
    </rPh>
    <rPh sb="24" eb="26">
      <t>センタク</t>
    </rPh>
    <phoneticPr fontId="47"/>
  </si>
  <si>
    <t>土地売買等届出書　入力マニュアル</t>
    <rPh sb="0" eb="2">
      <t>トチ</t>
    </rPh>
    <rPh sb="2" eb="4">
      <t>バイバイ</t>
    </rPh>
    <rPh sb="4" eb="5">
      <t>トウ</t>
    </rPh>
    <rPh sb="5" eb="8">
      <t>トドケデショ</t>
    </rPh>
    <rPh sb="9" eb="11">
      <t>ニュウリョク</t>
    </rPh>
    <phoneticPr fontId="47"/>
  </si>
  <si>
    <r>
      <t>筆①　</t>
    </r>
    <r>
      <rPr>
        <b/>
        <sz val="10"/>
        <color rgb="FFFF0000"/>
        <rFont val="ＭＳ Ｐゴシック"/>
        <family val="3"/>
        <charset val="128"/>
      </rPr>
      <t>２</t>
    </r>
    <r>
      <rPr>
        <b/>
        <sz val="9"/>
        <color rgb="FFFF0000"/>
        <rFont val="ＭＳ Ｐゴシック"/>
        <family val="3"/>
        <charset val="128"/>
      </rPr>
      <t>筆以上の場合</t>
    </r>
    <rPh sb="4" eb="5">
      <t>フデ</t>
    </rPh>
    <rPh sb="5" eb="7">
      <t>イジョウ</t>
    </rPh>
    <rPh sb="8" eb="10">
      <t>バアイ</t>
    </rPh>
    <phoneticPr fontId="2"/>
  </si>
  <si>
    <r>
      <t>　※　</t>
    </r>
    <r>
      <rPr>
        <b/>
        <sz val="11"/>
        <color theme="1"/>
        <rFont val="ＭＳ ゴシック"/>
        <family val="3"/>
        <charset val="128"/>
      </rPr>
      <t>建物名が長い場合</t>
    </r>
    <r>
      <rPr>
        <sz val="11"/>
        <color theme="1"/>
        <rFont val="ＭＳ 明朝"/>
        <family val="1"/>
        <charset val="128"/>
      </rPr>
      <t>は、建物名は省略し、地番の後ろに部屋番のみ追記</t>
    </r>
    <rPh sb="3" eb="6">
      <t>タテモノメイ</t>
    </rPh>
    <rPh sb="7" eb="8">
      <t>ナガ</t>
    </rPh>
    <rPh sb="9" eb="11">
      <t>バアイ</t>
    </rPh>
    <rPh sb="13" eb="16">
      <t>タテモノメイ</t>
    </rPh>
    <rPh sb="17" eb="19">
      <t>ショウリャク</t>
    </rPh>
    <rPh sb="27" eb="29">
      <t>ヘヤ</t>
    </rPh>
    <rPh sb="29" eb="30">
      <t>バン</t>
    </rPh>
    <phoneticPr fontId="47"/>
  </si>
  <si>
    <r>
      <t>（２）地目は別だが、</t>
    </r>
    <r>
      <rPr>
        <b/>
        <sz val="11"/>
        <color rgb="FFFF0000"/>
        <rFont val="ＭＳ 明朝"/>
        <family val="1"/>
        <charset val="128"/>
      </rPr>
      <t>実質的には１つの地目</t>
    </r>
    <r>
      <rPr>
        <sz val="11"/>
        <color theme="1"/>
        <rFont val="ＭＳ 明朝"/>
        <family val="1"/>
        <charset val="128"/>
      </rPr>
      <t>の場合</t>
    </r>
    <rPh sb="3" eb="5">
      <t>チモク</t>
    </rPh>
    <rPh sb="6" eb="7">
      <t>ベツ</t>
    </rPh>
    <rPh sb="10" eb="13">
      <t>ジッシツテキ</t>
    </rPh>
    <rPh sb="18" eb="20">
      <t>チモク</t>
    </rPh>
    <rPh sb="21" eb="23">
      <t>バアイ</t>
    </rPh>
    <phoneticPr fontId="47"/>
  </si>
  <si>
    <t>宅建業免許番号</t>
    <rPh sb="0" eb="2">
      <t>タッケン</t>
    </rPh>
    <rPh sb="2" eb="3">
      <t>ギョウ</t>
    </rPh>
    <rPh sb="3" eb="5">
      <t>メンキョ</t>
    </rPh>
    <rPh sb="5" eb="7">
      <t>バンゴウ</t>
    </rPh>
    <phoneticPr fontId="2"/>
  </si>
  <si>
    <t>国土交通大臣（）第号</t>
    <rPh sb="0" eb="2">
      <t>コクド</t>
    </rPh>
    <rPh sb="2" eb="4">
      <t>コウツウ</t>
    </rPh>
    <rPh sb="4" eb="6">
      <t>ダイジン</t>
    </rPh>
    <rPh sb="8" eb="9">
      <t>ダイ</t>
    </rPh>
    <rPh sb="9" eb="10">
      <t>ゴウ</t>
    </rPh>
    <phoneticPr fontId="2"/>
  </si>
  <si>
    <t>東京都知事（）第号</t>
    <rPh sb="0" eb="5">
      <t>トウキョウトチジ</t>
    </rPh>
    <rPh sb="7" eb="8">
      <t>ダイ</t>
    </rPh>
    <rPh sb="8" eb="9">
      <t>ゴウ</t>
    </rPh>
    <phoneticPr fontId="2"/>
  </si>
  <si>
    <t>神奈川県知事（）第号</t>
    <rPh sb="0" eb="3">
      <t>カナガワ</t>
    </rPh>
    <rPh sb="3" eb="6">
      <t>ケンチジ</t>
    </rPh>
    <rPh sb="8" eb="9">
      <t>ダイ</t>
    </rPh>
    <rPh sb="9" eb="10">
      <t>ゴウ</t>
    </rPh>
    <phoneticPr fontId="2"/>
  </si>
  <si>
    <t>大阪府知事（）第号</t>
    <rPh sb="0" eb="3">
      <t>オオサカフ</t>
    </rPh>
    <rPh sb="3" eb="5">
      <t>チジ</t>
    </rPh>
    <rPh sb="7" eb="8">
      <t>ダイ</t>
    </rPh>
    <rPh sb="8" eb="9">
      <t>ゴウ</t>
    </rPh>
    <phoneticPr fontId="2"/>
  </si>
  <si>
    <t>愛知県知事（）第号</t>
    <rPh sb="0" eb="3">
      <t>アイチケン</t>
    </rPh>
    <rPh sb="3" eb="5">
      <t>チジ</t>
    </rPh>
    <rPh sb="7" eb="8">
      <t>ダイ</t>
    </rPh>
    <rPh sb="8" eb="9">
      <t>ゴウ</t>
    </rPh>
    <phoneticPr fontId="2"/>
  </si>
  <si>
    <t>兵庫県知事（）第号</t>
    <rPh sb="0" eb="2">
      <t>ヒョウゴ</t>
    </rPh>
    <rPh sb="2" eb="5">
      <t>ケンチジ</t>
    </rPh>
    <rPh sb="3" eb="5">
      <t>チジ</t>
    </rPh>
    <rPh sb="7" eb="8">
      <t>ダイ</t>
    </rPh>
    <rPh sb="8" eb="9">
      <t>ゴウ</t>
    </rPh>
    <phoneticPr fontId="2"/>
  </si>
  <si>
    <t>京都府知事（）第号</t>
    <rPh sb="0" eb="3">
      <t>キョウトフ</t>
    </rPh>
    <rPh sb="3" eb="5">
      <t>チジ</t>
    </rPh>
    <rPh sb="5" eb="7">
      <t>ケンチジ</t>
    </rPh>
    <rPh sb="7" eb="8">
      <t>ダイ</t>
    </rPh>
    <rPh sb="8" eb="9">
      <t>ゴウ</t>
    </rPh>
    <phoneticPr fontId="2"/>
  </si>
  <si>
    <t>広島県知事（）第号</t>
    <rPh sb="0" eb="2">
      <t>ヒロシマ</t>
    </rPh>
    <rPh sb="2" eb="3">
      <t>ケン</t>
    </rPh>
    <rPh sb="3" eb="5">
      <t>チジ</t>
    </rPh>
    <rPh sb="5" eb="7">
      <t>ケンチジ</t>
    </rPh>
    <rPh sb="7" eb="8">
      <t>ダイ</t>
    </rPh>
    <rPh sb="8" eb="9">
      <t>ゴウ</t>
    </rPh>
    <phoneticPr fontId="2"/>
  </si>
  <si>
    <t>福岡県知事（）第号</t>
    <rPh sb="0" eb="2">
      <t>フクオカ</t>
    </rPh>
    <rPh sb="2" eb="3">
      <t>ケン</t>
    </rPh>
    <rPh sb="3" eb="5">
      <t>チジ</t>
    </rPh>
    <rPh sb="5" eb="7">
      <t>ケンチジ</t>
    </rPh>
    <rPh sb="7" eb="8">
      <t>ダイ</t>
    </rPh>
    <rPh sb="8" eb="9">
      <t>ゴウ</t>
    </rPh>
    <phoneticPr fontId="2"/>
  </si>
  <si>
    <t>宮城県知事（）第号</t>
    <rPh sb="0" eb="2">
      <t>ミヤギ</t>
    </rPh>
    <rPh sb="2" eb="3">
      <t>ケン</t>
    </rPh>
    <rPh sb="3" eb="5">
      <t>チジ</t>
    </rPh>
    <rPh sb="5" eb="7">
      <t>ケンチジ</t>
    </rPh>
    <rPh sb="7" eb="8">
      <t>ダイ</t>
    </rPh>
    <rPh sb="8" eb="9">
      <t>ゴウ</t>
    </rPh>
    <phoneticPr fontId="2"/>
  </si>
  <si>
    <t>北海道知事（）第号</t>
    <rPh sb="0" eb="3">
      <t>ホッカイドウ</t>
    </rPh>
    <rPh sb="3" eb="5">
      <t>チジ</t>
    </rPh>
    <rPh sb="5" eb="7">
      <t>ケンチジ</t>
    </rPh>
    <rPh sb="7" eb="8">
      <t>ダイ</t>
    </rPh>
    <rPh sb="8" eb="9">
      <t>ゴウ</t>
    </rPh>
    <phoneticPr fontId="2"/>
  </si>
  <si>
    <t>千葉県知事（）第号</t>
    <rPh sb="0" eb="2">
      <t>チバ</t>
    </rPh>
    <rPh sb="2" eb="5">
      <t>ケンチジ</t>
    </rPh>
    <rPh sb="7" eb="8">
      <t>ダイ</t>
    </rPh>
    <rPh sb="8" eb="9">
      <t>ゴウ</t>
    </rPh>
    <phoneticPr fontId="2"/>
  </si>
  <si>
    <t>埼玉県知事（）第号</t>
    <rPh sb="0" eb="2">
      <t>サイタマ</t>
    </rPh>
    <rPh sb="2" eb="5">
      <t>ケンチジ</t>
    </rPh>
    <rPh sb="7" eb="8">
      <t>ダイ</t>
    </rPh>
    <rPh sb="8" eb="9">
      <t>ゴウ</t>
    </rPh>
    <phoneticPr fontId="2"/>
  </si>
  <si>
    <t>←リスト選択後に番号入力</t>
    <rPh sb="4" eb="6">
      <t>センタク</t>
    </rPh>
    <rPh sb="6" eb="7">
      <t>ゴ</t>
    </rPh>
    <rPh sb="8" eb="12">
      <t>バンゴウニュウリョク</t>
    </rPh>
    <phoneticPr fontId="2"/>
  </si>
  <si>
    <t>【入力例】　国土交通大臣（01）第1234号</t>
    <rPh sb="1" eb="4">
      <t>ニュウリョクレイ</t>
    </rPh>
    <phoneticPr fontId="2"/>
  </si>
  <si>
    <r>
      <t>入力が終わったら、</t>
    </r>
    <r>
      <rPr>
        <b/>
        <sz val="11"/>
        <color rgb="FFFF0000"/>
        <rFont val="ＭＳ ゴシック"/>
        <family val="3"/>
        <charset val="128"/>
      </rPr>
      <t>黄色のセル</t>
    </r>
    <r>
      <rPr>
        <sz val="11"/>
        <color theme="1"/>
        <rFont val="ＭＳ 明朝"/>
        <family val="1"/>
        <charset val="128"/>
      </rPr>
      <t>がないか、</t>
    </r>
    <r>
      <rPr>
        <b/>
        <sz val="11"/>
        <color rgb="FFFF0000"/>
        <rFont val="ＭＳ ゴシック"/>
        <family val="3"/>
        <charset val="128"/>
      </rPr>
      <t>入力内容</t>
    </r>
    <r>
      <rPr>
        <sz val="11"/>
        <color theme="1"/>
        <rFont val="ＭＳ 明朝"/>
        <family val="1"/>
        <charset val="128"/>
      </rPr>
      <t>について確認します。</t>
    </r>
    <rPh sb="0" eb="2">
      <t>ニュウリョク</t>
    </rPh>
    <rPh sb="3" eb="4">
      <t>オ</t>
    </rPh>
    <rPh sb="9" eb="11">
      <t>キイロ</t>
    </rPh>
    <rPh sb="19" eb="23">
      <t>ニュウリョクナイヨウ</t>
    </rPh>
    <rPh sb="27" eb="29">
      <t>カクニン</t>
    </rPh>
    <phoneticPr fontId="47"/>
  </si>
  <si>
    <t>比較項目</t>
    <rPh sb="0" eb="2">
      <t>ヒカク</t>
    </rPh>
    <rPh sb="2" eb="4">
      <t>コウモク</t>
    </rPh>
    <phoneticPr fontId="2"/>
  </si>
  <si>
    <t>添付書類</t>
    <rPh sb="0" eb="2">
      <t>テンプ</t>
    </rPh>
    <rPh sb="2" eb="4">
      <t>ショルイ</t>
    </rPh>
    <phoneticPr fontId="2"/>
  </si>
  <si>
    <t>届出日</t>
    <rPh sb="0" eb="3">
      <t>トドケデビ</t>
    </rPh>
    <phoneticPr fontId="2"/>
  </si>
  <si>
    <t>持参日</t>
    <rPh sb="0" eb="3">
      <t>ジサンビ</t>
    </rPh>
    <phoneticPr fontId="2"/>
  </si>
  <si>
    <t>申請日</t>
    <rPh sb="0" eb="2">
      <t>シンセイ</t>
    </rPh>
    <rPh sb="2" eb="3">
      <t>ビ</t>
    </rPh>
    <phoneticPr fontId="2"/>
  </si>
  <si>
    <t>届書控え</t>
    <rPh sb="0" eb="2">
      <t>トドケショ</t>
    </rPh>
    <rPh sb="2" eb="3">
      <t>ヒカ</t>
    </rPh>
    <phoneticPr fontId="2"/>
  </si>
  <si>
    <t>その場で交付</t>
    <rPh sb="2" eb="3">
      <t>バ</t>
    </rPh>
    <rPh sb="4" eb="6">
      <t>コウフ</t>
    </rPh>
    <phoneticPr fontId="2"/>
  </si>
  <si>
    <t>※　土地売買等届出書シートへの直接入力はしないでください。</t>
    <rPh sb="2" eb="4">
      <t>トチ</t>
    </rPh>
    <rPh sb="15" eb="17">
      <t>チョクセツ</t>
    </rPh>
    <rPh sb="17" eb="19">
      <t>ニュウリョク</t>
    </rPh>
    <phoneticPr fontId="47"/>
  </si>
  <si>
    <t>入力内容の確認及び印刷でお使いください。</t>
    <rPh sb="0" eb="2">
      <t>ニュウリョク</t>
    </rPh>
    <rPh sb="2" eb="4">
      <t>ナイヨウ</t>
    </rPh>
    <rPh sb="5" eb="7">
      <t>カクニン</t>
    </rPh>
    <rPh sb="7" eb="8">
      <t>オヨ</t>
    </rPh>
    <rPh sb="9" eb="11">
      <t>インサツ</t>
    </rPh>
    <rPh sb="13" eb="14">
      <t>ツカ</t>
    </rPh>
    <phoneticPr fontId="2"/>
  </si>
  <si>
    <t>必要に応じて入力（リストから選択）する項目です。</t>
    <rPh sb="0" eb="2">
      <t>ヒツヨウ</t>
    </rPh>
    <rPh sb="3" eb="4">
      <t>オウ</t>
    </rPh>
    <rPh sb="6" eb="8">
      <t>ニュウリョク</t>
    </rPh>
    <rPh sb="19" eb="21">
      <t>コウモク</t>
    </rPh>
    <phoneticPr fontId="2"/>
  </si>
  <si>
    <r>
      <rPr>
        <b/>
        <sz val="9"/>
        <color rgb="FFFF0000"/>
        <rFont val="ＭＳ Ｐゴシック"/>
        <family val="3"/>
        <charset val="128"/>
      </rPr>
      <t>★</t>
    </r>
    <r>
      <rPr>
        <b/>
        <sz val="9"/>
        <color rgb="FFFFFF00"/>
        <rFont val="ＭＳ Ｐゴシック"/>
        <family val="3"/>
        <charset val="128"/>
      </rPr>
      <t>筆面積</t>
    </r>
    <r>
      <rPr>
        <b/>
        <sz val="9"/>
        <rFont val="ＭＳ Ｐゴシック"/>
        <family val="3"/>
        <charset val="128"/>
      </rPr>
      <t>　共有の場合は</t>
    </r>
    <r>
      <rPr>
        <b/>
        <sz val="9"/>
        <color rgb="FFFF0000"/>
        <rFont val="ＭＳ Ｐゴシック"/>
        <family val="3"/>
        <charset val="128"/>
      </rPr>
      <t>持分比率を乗じた面積</t>
    </r>
    <r>
      <rPr>
        <b/>
        <sz val="9"/>
        <rFont val="ＭＳ Ｐゴシック"/>
        <family val="3"/>
        <charset val="128"/>
      </rPr>
      <t>を入力</t>
    </r>
    <rPh sb="1" eb="4">
      <t>フデメンセキ</t>
    </rPh>
    <rPh sb="5" eb="7">
      <t>キョウユウ</t>
    </rPh>
    <rPh sb="8" eb="10">
      <t>バアイ</t>
    </rPh>
    <rPh sb="11" eb="15">
      <t>モチブンヒリツ</t>
    </rPh>
    <rPh sb="16" eb="17">
      <t>ジョウ</t>
    </rPh>
    <rPh sb="19" eb="21">
      <t>メンセキ</t>
    </rPh>
    <rPh sb="22" eb="24">
      <t>ニュウリョク</t>
    </rPh>
    <phoneticPr fontId="2"/>
  </si>
  <si>
    <r>
      <rPr>
        <b/>
        <sz val="9"/>
        <color rgb="FFFF0000"/>
        <rFont val="ＭＳ Ｐゴシック"/>
        <family val="3"/>
        <charset val="128"/>
      </rPr>
      <t>★</t>
    </r>
    <r>
      <rPr>
        <b/>
        <sz val="9"/>
        <color rgb="FFFFFF00"/>
        <rFont val="ＭＳ Ｐゴシック"/>
        <family val="3"/>
        <charset val="128"/>
      </rPr>
      <t>筆面積</t>
    </r>
    <r>
      <rPr>
        <b/>
        <sz val="9"/>
        <rFont val="ＭＳ Ｐゴシック"/>
        <family val="3"/>
        <charset val="128"/>
      </rPr>
      <t>　共有の場合は</t>
    </r>
    <r>
      <rPr>
        <b/>
        <sz val="9"/>
        <color rgb="FFFF0000"/>
        <rFont val="ＭＳ Ｐゴシック"/>
        <family val="3"/>
        <charset val="128"/>
      </rPr>
      <t>持分比率を乗じた面積</t>
    </r>
    <rPh sb="1" eb="4">
      <t>フデメンセキ</t>
    </rPh>
    <rPh sb="5" eb="7">
      <t>キョウユウ</t>
    </rPh>
    <rPh sb="8" eb="10">
      <t>バアイ</t>
    </rPh>
    <rPh sb="11" eb="15">
      <t>モチブンヒリツ</t>
    </rPh>
    <rPh sb="16" eb="17">
      <t>ジョウ</t>
    </rPh>
    <rPh sb="19" eb="21">
      <t>メンセキ</t>
    </rPh>
    <phoneticPr fontId="2"/>
  </si>
  <si>
    <t xml:space="preserve">
土地の利用目的
等に関する事項
</t>
    <rPh sb="11" eb="12">
      <t>カン</t>
    </rPh>
    <rPh sb="14" eb="16">
      <t>ジコウ</t>
    </rPh>
    <phoneticPr fontId="2"/>
  </si>
  <si>
    <t>祝日一覧</t>
    <rPh sb="0" eb="2">
      <t>シュクジツ</t>
    </rPh>
    <rPh sb="2" eb="4">
      <t>イチラン</t>
    </rPh>
    <phoneticPr fontId="2"/>
  </si>
  <si>
    <t>祝日説明</t>
    <rPh sb="0" eb="2">
      <t>シュクジツ</t>
    </rPh>
    <rPh sb="2" eb="4">
      <t>セツメイ</t>
    </rPh>
    <phoneticPr fontId="2"/>
  </si>
  <si>
    <t>元日</t>
  </si>
  <si>
    <t>閉庁日</t>
    <rPh sb="0" eb="3">
      <t>ヘイチョウビ</t>
    </rPh>
    <phoneticPr fontId="2"/>
  </si>
  <si>
    <t>成人の日</t>
  </si>
  <si>
    <t>建国記念の日</t>
  </si>
  <si>
    <t>天皇誕生日</t>
  </si>
  <si>
    <t>春分の日</t>
  </si>
  <si>
    <t>昭和の日</t>
  </si>
  <si>
    <t>憲法記念日</t>
  </si>
  <si>
    <t>みどりの日</t>
  </si>
  <si>
    <t>こどもの日</t>
  </si>
  <si>
    <t>海の日</t>
  </si>
  <si>
    <t>山の日</t>
  </si>
  <si>
    <t>敬老の日</t>
  </si>
  <si>
    <t>秋分の日</t>
  </si>
  <si>
    <t>スポーツの日</t>
  </si>
  <si>
    <t>文化の日</t>
  </si>
  <si>
    <t>勤労感謝の日</t>
  </si>
  <si>
    <t>元日</t>
    <phoneticPr fontId="2"/>
  </si>
  <si>
    <t>休日</t>
  </si>
  <si>
    <t>閉庁日</t>
    <phoneticPr fontId="2"/>
  </si>
  <si>
    <r>
      <t>※　</t>
    </r>
    <r>
      <rPr>
        <b/>
        <sz val="9"/>
        <color rgb="FFFFFF00"/>
        <rFont val="ＭＳ Ｐゴシック"/>
        <family val="3"/>
        <charset val="128"/>
      </rPr>
      <t>審査期限</t>
    </r>
    <r>
      <rPr>
        <b/>
        <sz val="9"/>
        <rFont val="ＭＳ Ｐゴシック"/>
        <family val="3"/>
        <charset val="128"/>
      </rPr>
      <t>が</t>
    </r>
    <r>
      <rPr>
        <b/>
        <sz val="9"/>
        <color rgb="FF0000FF"/>
        <rFont val="ＭＳ Ｐゴシック"/>
        <family val="3"/>
        <charset val="128"/>
      </rPr>
      <t>年末年始、ｺﾞｰﾙﾃﾞﾝｳｲｰｸ</t>
    </r>
    <r>
      <rPr>
        <b/>
        <sz val="9"/>
        <rFont val="ＭＳ Ｐゴシック"/>
        <family val="3"/>
        <charset val="128"/>
      </rPr>
      <t>の場合、</t>
    </r>
    <r>
      <rPr>
        <b/>
        <sz val="9"/>
        <color rgb="FFFFFF00"/>
        <rFont val="ＭＳ Ｐゴシック"/>
        <family val="3"/>
        <charset val="128"/>
      </rPr>
      <t>期限を延長する場合</t>
    </r>
    <r>
      <rPr>
        <b/>
        <sz val="9"/>
        <rFont val="ＭＳ Ｐゴシック"/>
        <family val="3"/>
        <charset val="128"/>
      </rPr>
      <t>がある</t>
    </r>
    <rPh sb="2" eb="4">
      <t>シンサ</t>
    </rPh>
    <rPh sb="4" eb="6">
      <t>キゲン</t>
    </rPh>
    <rPh sb="7" eb="11">
      <t>ネンマツネンシ</t>
    </rPh>
    <rPh sb="24" eb="26">
      <t>バアイ</t>
    </rPh>
    <rPh sb="27" eb="29">
      <t>キゲン</t>
    </rPh>
    <rPh sb="30" eb="32">
      <t>エンチョウ</t>
    </rPh>
    <rPh sb="34" eb="36">
      <t>バアイ</t>
    </rPh>
    <phoneticPr fontId="2"/>
  </si>
  <si>
    <r>
      <t>おおよその予定日（日が不明→</t>
    </r>
    <r>
      <rPr>
        <b/>
        <sz val="9"/>
        <color rgb="FFFFFF00"/>
        <rFont val="ＭＳ Ｐゴシック"/>
        <family val="3"/>
        <charset val="128"/>
      </rPr>
      <t>2024/4</t>
    </r>
    <r>
      <rPr>
        <b/>
        <sz val="9"/>
        <rFont val="ＭＳ Ｐゴシック"/>
        <family val="3"/>
        <charset val="128"/>
      </rPr>
      <t>と入力）取得時の想定で可</t>
    </r>
    <rPh sb="5" eb="8">
      <t>ヨテイビ</t>
    </rPh>
    <rPh sb="9" eb="10">
      <t>ヒ</t>
    </rPh>
    <rPh sb="11" eb="13">
      <t>フメイ</t>
    </rPh>
    <rPh sb="21" eb="23">
      <t>ニュウリョク</t>
    </rPh>
    <rPh sb="24" eb="27">
      <t>シュトクジ</t>
    </rPh>
    <rPh sb="28" eb="30">
      <t>ソウテイ</t>
    </rPh>
    <rPh sb="31" eb="32">
      <t>カ</t>
    </rPh>
    <phoneticPr fontId="2"/>
  </si>
  <si>
    <r>
      <rPr>
        <sz val="10"/>
        <color rgb="FFFF0000"/>
        <rFont val="ＭＳ Ｐゴシック"/>
        <family val="3"/>
        <charset val="128"/>
      </rPr>
      <t>提出期限</t>
    </r>
    <r>
      <rPr>
        <sz val="10"/>
        <rFont val="ＭＳ Ｐゴシック"/>
        <family val="3"/>
        <charset val="128"/>
      </rPr>
      <t>(契約日+13)</t>
    </r>
    <rPh sb="0" eb="4">
      <t>テイシュツキゲン</t>
    </rPh>
    <rPh sb="5" eb="8">
      <t>ケイヤクビ</t>
    </rPh>
    <phoneticPr fontId="2"/>
  </si>
  <si>
    <r>
      <rPr>
        <sz val="10"/>
        <color rgb="FFFF0000"/>
        <rFont val="ＭＳ Ｐゴシック"/>
        <family val="3"/>
        <charset val="128"/>
      </rPr>
      <t>審査期限</t>
    </r>
    <r>
      <rPr>
        <sz val="10"/>
        <rFont val="ＭＳ Ｐゴシック"/>
        <family val="3"/>
        <charset val="128"/>
      </rPr>
      <t>(提出日+20)</t>
    </r>
    <rPh sb="0" eb="2">
      <t>シンサ</t>
    </rPh>
    <rPh sb="2" eb="4">
      <t>キゲン</t>
    </rPh>
    <rPh sb="5" eb="7">
      <t>テイシュツ</t>
    </rPh>
    <rPh sb="7" eb="8">
      <t>ビ</t>
    </rPh>
    <phoneticPr fontId="2"/>
  </si>
  <si>
    <r>
      <t>※　</t>
    </r>
    <r>
      <rPr>
        <b/>
        <sz val="9"/>
        <color rgb="FFFFFF00"/>
        <rFont val="ＭＳ Ｐゴシック"/>
        <family val="3"/>
        <charset val="128"/>
      </rPr>
      <t>契約日</t>
    </r>
    <r>
      <rPr>
        <b/>
        <sz val="9"/>
        <rFont val="ＭＳ Ｐゴシック"/>
        <family val="3"/>
        <charset val="128"/>
      </rPr>
      <t>の</t>
    </r>
    <r>
      <rPr>
        <b/>
        <sz val="9"/>
        <color rgb="FFFFFF00"/>
        <rFont val="ＭＳ Ｐゴシック"/>
        <family val="3"/>
        <charset val="128"/>
      </rPr>
      <t>13日後</t>
    </r>
    <r>
      <rPr>
        <b/>
        <sz val="9"/>
        <rFont val="ＭＳ Ｐゴシック"/>
        <family val="3"/>
        <charset val="128"/>
      </rPr>
      <t>が</t>
    </r>
    <r>
      <rPr>
        <b/>
        <sz val="9"/>
        <color rgb="FF0000FF"/>
        <rFont val="ＭＳ Ｐゴシック"/>
        <family val="3"/>
        <charset val="128"/>
      </rPr>
      <t>土、日、祝祭日</t>
    </r>
    <r>
      <rPr>
        <b/>
        <sz val="9"/>
        <rFont val="ＭＳ Ｐゴシック"/>
        <family val="3"/>
        <charset val="128"/>
      </rPr>
      <t>の場合は</t>
    </r>
    <r>
      <rPr>
        <b/>
        <sz val="9"/>
        <color rgb="FFFF0000"/>
        <rFont val="ＭＳ Ｐゴシック"/>
        <family val="3"/>
        <charset val="128"/>
      </rPr>
      <t>翌開庁日</t>
    </r>
    <rPh sb="2" eb="5">
      <t>ケイヤクビ</t>
    </rPh>
    <rPh sb="8" eb="10">
      <t>ニチゴ</t>
    </rPh>
    <rPh sb="11" eb="12">
      <t>ツチ</t>
    </rPh>
    <rPh sb="13" eb="14">
      <t>ヒ</t>
    </rPh>
    <rPh sb="15" eb="18">
      <t>シュクサイジツ</t>
    </rPh>
    <rPh sb="19" eb="21">
      <t>バアイ</t>
    </rPh>
    <rPh sb="23" eb="25">
      <t>カイチョウ</t>
    </rPh>
    <rPh sb="25" eb="26">
      <t>ヒ</t>
    </rPh>
    <phoneticPr fontId="2"/>
  </si>
  <si>
    <r>
      <t>※　</t>
    </r>
    <r>
      <rPr>
        <b/>
        <sz val="9"/>
        <color rgb="FFFFFF00"/>
        <rFont val="ＭＳ Ｐゴシック"/>
        <family val="3"/>
        <charset val="128"/>
      </rPr>
      <t>提出日</t>
    </r>
    <r>
      <rPr>
        <b/>
        <sz val="9"/>
        <rFont val="ＭＳ Ｐゴシック"/>
        <family val="3"/>
        <charset val="128"/>
      </rPr>
      <t>の</t>
    </r>
    <r>
      <rPr>
        <b/>
        <sz val="9"/>
        <color rgb="FFFFFF00"/>
        <rFont val="ＭＳ Ｐゴシック"/>
        <family val="3"/>
        <charset val="128"/>
      </rPr>
      <t>20日後</t>
    </r>
    <r>
      <rPr>
        <b/>
        <sz val="9"/>
        <rFont val="ＭＳ Ｐゴシック"/>
        <family val="3"/>
        <charset val="128"/>
      </rPr>
      <t>が</t>
    </r>
    <r>
      <rPr>
        <b/>
        <sz val="9"/>
        <color rgb="FF0000FF"/>
        <rFont val="ＭＳ Ｐゴシック"/>
        <family val="3"/>
        <charset val="128"/>
      </rPr>
      <t>土、日、祝祭日</t>
    </r>
    <r>
      <rPr>
        <b/>
        <sz val="9"/>
        <rFont val="ＭＳ Ｐゴシック"/>
        <family val="3"/>
        <charset val="128"/>
      </rPr>
      <t>の場合は</t>
    </r>
    <r>
      <rPr>
        <b/>
        <sz val="9"/>
        <color rgb="FFFF0000"/>
        <rFont val="ＭＳ Ｐゴシック"/>
        <family val="3"/>
        <charset val="128"/>
      </rPr>
      <t>直前の開庁日</t>
    </r>
    <rPh sb="2" eb="5">
      <t>テイシュツビ</t>
    </rPh>
    <rPh sb="8" eb="10">
      <t>ニチゴ</t>
    </rPh>
    <rPh sb="11" eb="12">
      <t>ツチ</t>
    </rPh>
    <rPh sb="13" eb="14">
      <t>ヒ</t>
    </rPh>
    <rPh sb="15" eb="18">
      <t>シュクサイジツ</t>
    </rPh>
    <rPh sb="19" eb="21">
      <t>バアイ</t>
    </rPh>
    <rPh sb="22" eb="24">
      <t>チョクゼン</t>
    </rPh>
    <rPh sb="25" eb="27">
      <t>カイチョウ</t>
    </rPh>
    <rPh sb="27" eb="28">
      <t>ヒ</t>
    </rPh>
    <phoneticPr fontId="2"/>
  </si>
  <si>
    <t>【記入例】　2015/4/1　契約年月日、提出年月日</t>
    <rPh sb="1" eb="3">
      <t>キニュウ</t>
    </rPh>
    <rPh sb="3" eb="4">
      <t>レイ</t>
    </rPh>
    <rPh sb="15" eb="20">
      <t>ケイヤクネンガッピ</t>
    </rPh>
    <rPh sb="21" eb="26">
      <t>テイシュツネンガッピ</t>
    </rPh>
    <phoneticPr fontId="2"/>
  </si>
  <si>
    <r>
      <t>※　土、日、祝祭日も</t>
    </r>
    <r>
      <rPr>
        <b/>
        <sz val="9"/>
        <color rgb="FFFFFF00"/>
        <rFont val="ＭＳ Ｐゴシック"/>
        <family val="3"/>
        <charset val="128"/>
      </rPr>
      <t>電子申請</t>
    </r>
    <r>
      <rPr>
        <b/>
        <sz val="9"/>
        <rFont val="ＭＳ Ｐゴシック"/>
        <family val="3"/>
        <charset val="128"/>
      </rPr>
      <t>は可能です（受付日は</t>
    </r>
    <r>
      <rPr>
        <b/>
        <sz val="9"/>
        <color rgb="FFFF0000"/>
        <rFont val="ＭＳ Ｐゴシック"/>
        <family val="3"/>
        <charset val="128"/>
      </rPr>
      <t>翌開庁日</t>
    </r>
    <r>
      <rPr>
        <b/>
        <sz val="9"/>
        <rFont val="ＭＳ Ｐゴシック"/>
        <family val="3"/>
        <charset val="128"/>
      </rPr>
      <t>）</t>
    </r>
    <rPh sb="15" eb="17">
      <t>カノウ</t>
    </rPh>
    <rPh sb="20" eb="23">
      <t>ウケツケビ</t>
    </rPh>
    <rPh sb="24" eb="25">
      <t>ヨク</t>
    </rPh>
    <rPh sb="25" eb="28">
      <t>カイチョウビ</t>
    </rPh>
    <phoneticPr fontId="2"/>
  </si>
  <si>
    <r>
      <rPr>
        <b/>
        <sz val="9"/>
        <color rgb="FFFFFF00"/>
        <rFont val="ＭＳ Ｐゴシック"/>
        <family val="3"/>
        <charset val="128"/>
      </rPr>
      <t>利用目的</t>
    </r>
    <r>
      <rPr>
        <b/>
        <sz val="9"/>
        <rFont val="ＭＳ Ｐゴシック"/>
        <family val="3"/>
        <charset val="128"/>
      </rPr>
      <t>が複数の場合、</t>
    </r>
    <r>
      <rPr>
        <b/>
        <sz val="9"/>
        <color rgb="FFFFFF00"/>
        <rFont val="ＭＳ Ｐゴシック"/>
        <family val="3"/>
        <charset val="128"/>
      </rPr>
      <t>主なものにするか追記</t>
    </r>
    <r>
      <rPr>
        <b/>
        <sz val="9"/>
        <rFont val="ＭＳ Ｐゴシック"/>
        <family val="3"/>
        <charset val="128"/>
      </rPr>
      <t>で対応</t>
    </r>
    <rPh sb="5" eb="7">
      <t>フクスウ</t>
    </rPh>
    <rPh sb="8" eb="10">
      <t>バアイ</t>
    </rPh>
    <rPh sb="11" eb="12">
      <t>オモ</t>
    </rPh>
    <rPh sb="19" eb="21">
      <t>ツイキ</t>
    </rPh>
    <rPh sb="22" eb="24">
      <t>タイオウ</t>
    </rPh>
    <phoneticPr fontId="2"/>
  </si>
  <si>
    <r>
      <t>※　入力シートでは、</t>
    </r>
    <r>
      <rPr>
        <b/>
        <sz val="11"/>
        <color rgb="FFFF0000"/>
        <rFont val="ＭＳ ゴシック"/>
        <family val="3"/>
        <charset val="128"/>
      </rPr>
      <t>データの貼り付けはしない</t>
    </r>
    <r>
      <rPr>
        <b/>
        <sz val="11"/>
        <color theme="1"/>
        <rFont val="ＭＳ ゴシック"/>
        <family val="3"/>
        <charset val="128"/>
      </rPr>
      <t>でください。</t>
    </r>
    <rPh sb="2" eb="4">
      <t>ニュウリョク</t>
    </rPh>
    <rPh sb="14" eb="15">
      <t>ハ</t>
    </rPh>
    <rPh sb="16" eb="17">
      <t>ツ</t>
    </rPh>
    <phoneticPr fontId="47"/>
  </si>
  <si>
    <t>←リスト選択（登記済なら）</t>
    <rPh sb="4" eb="6">
      <t>センタク</t>
    </rPh>
    <rPh sb="7" eb="9">
      <t>トウキ</t>
    </rPh>
    <rPh sb="9" eb="10">
      <t>スミ</t>
    </rPh>
    <phoneticPr fontId="2"/>
  </si>
  <si>
    <r>
      <t>←自動表示</t>
    </r>
    <r>
      <rPr>
        <b/>
        <sz val="10"/>
        <color rgb="FFFF0000"/>
        <rFont val="ＭＳ Ｐゴシック"/>
        <family val="3"/>
        <charset val="128"/>
      </rPr>
      <t>【入力禁止】</t>
    </r>
    <rPh sb="1" eb="3">
      <t>ジドウ</t>
    </rPh>
    <rPh sb="3" eb="5">
      <t>ヒョウジ</t>
    </rPh>
    <rPh sb="6" eb="10">
      <t>ニュウリョクキンシ</t>
    </rPh>
    <phoneticPr fontId="2"/>
  </si>
  <si>
    <r>
      <t>←自動計算</t>
    </r>
    <r>
      <rPr>
        <b/>
        <sz val="10"/>
        <color rgb="FFFF0000"/>
        <rFont val="ＭＳ Ｐゴシック"/>
        <family val="3"/>
        <charset val="128"/>
      </rPr>
      <t>【入力禁止】</t>
    </r>
    <rPh sb="1" eb="3">
      <t>ジドウ</t>
    </rPh>
    <rPh sb="3" eb="5">
      <t>ケイサン</t>
    </rPh>
    <rPh sb="6" eb="10">
      <t>ニュウリョクキンシ</t>
    </rPh>
    <phoneticPr fontId="2"/>
  </si>
  <si>
    <r>
      <t>※　表示モードは「</t>
    </r>
    <r>
      <rPr>
        <b/>
        <sz val="11"/>
        <color rgb="FFFF0000"/>
        <rFont val="ＭＳ ゴシック"/>
        <family val="3"/>
        <charset val="128"/>
      </rPr>
      <t>改ページプレビュー　100％</t>
    </r>
    <r>
      <rPr>
        <b/>
        <sz val="11"/>
        <color theme="1"/>
        <rFont val="ＭＳ ゴシック"/>
        <family val="3"/>
        <charset val="128"/>
      </rPr>
      <t>」にしてください。</t>
    </r>
    <rPh sb="2" eb="4">
      <t>ヒョウジ</t>
    </rPh>
    <rPh sb="9" eb="10">
      <t>カイ</t>
    </rPh>
    <phoneticPr fontId="47"/>
  </si>
  <si>
    <r>
      <t>文字の</t>
    </r>
    <r>
      <rPr>
        <b/>
        <sz val="11"/>
        <color rgb="FF0000FF"/>
        <rFont val="ＭＳ 明朝"/>
        <family val="1"/>
        <charset val="128"/>
      </rPr>
      <t>入力モード</t>
    </r>
    <r>
      <rPr>
        <sz val="11"/>
        <color theme="1"/>
        <rFont val="ＭＳ 明朝"/>
        <family val="1"/>
        <charset val="128"/>
      </rPr>
      <t>や</t>
    </r>
    <r>
      <rPr>
        <b/>
        <sz val="11"/>
        <color rgb="FFFF0000"/>
        <rFont val="ＭＳ 明朝"/>
        <family val="1"/>
        <charset val="128"/>
      </rPr>
      <t>入力項目</t>
    </r>
    <r>
      <rPr>
        <sz val="11"/>
        <color theme="1"/>
        <rFont val="ＭＳ 明朝"/>
        <family val="1"/>
        <charset val="128"/>
      </rPr>
      <t>は自動的に切り替わります。</t>
    </r>
    <rPh sb="0" eb="2">
      <t>モジ</t>
    </rPh>
    <rPh sb="3" eb="5">
      <t>ニュウリョク</t>
    </rPh>
    <rPh sb="9" eb="13">
      <t>ニュウリョクコウモク</t>
    </rPh>
    <rPh sb="14" eb="17">
      <t>ジドウテキ</t>
    </rPh>
    <rPh sb="18" eb="19">
      <t>キ</t>
    </rPh>
    <rPh sb="20" eb="21">
      <t>カ</t>
    </rPh>
    <phoneticPr fontId="47"/>
  </si>
  <si>
    <t>和暦の年号が2桁の場合</t>
    <rPh sb="0" eb="2">
      <t>ワレキ</t>
    </rPh>
    <rPh sb="3" eb="5">
      <t>ネンゴウ</t>
    </rPh>
    <rPh sb="7" eb="8">
      <t>ケタ</t>
    </rPh>
    <rPh sb="9" eb="11">
      <t>バアイ</t>
    </rPh>
    <phoneticPr fontId="2"/>
  </si>
  <si>
    <t>　※　R、H、S等は上に表示されます</t>
    <rPh sb="8" eb="9">
      <t>トウ</t>
    </rPh>
    <rPh sb="10" eb="11">
      <t>ウエ</t>
    </rPh>
    <rPh sb="12" eb="14">
      <t>ヒョウジ</t>
    </rPh>
    <phoneticPr fontId="2"/>
  </si>
  <si>
    <r>
      <rPr>
        <b/>
        <sz val="9"/>
        <color rgb="FFFF0000"/>
        <rFont val="ＭＳ Ｐゴシック"/>
        <family val="3"/>
        <charset val="128"/>
      </rPr>
      <t>★１</t>
    </r>
    <r>
      <rPr>
        <b/>
        <sz val="9"/>
        <rFont val="ＭＳ Ｐゴシック"/>
        <family val="3"/>
        <charset val="128"/>
      </rPr>
      <t>　</t>
    </r>
    <r>
      <rPr>
        <b/>
        <sz val="9"/>
        <color rgb="FF0000FF"/>
        <rFont val="ＭＳ Ｐゴシック"/>
        <family val="3"/>
        <charset val="128"/>
      </rPr>
      <t>リストは「Alt」＋「↓」</t>
    </r>
    <r>
      <rPr>
        <b/>
        <sz val="9"/>
        <rFont val="ＭＳ Ｐゴシック"/>
        <family val="3"/>
        <charset val="128"/>
      </rPr>
      <t>で</t>
    </r>
    <r>
      <rPr>
        <b/>
        <sz val="9"/>
        <color rgb="FFFFC000"/>
        <rFont val="ＭＳ Ｐゴシック"/>
        <family val="3"/>
        <charset val="128"/>
      </rPr>
      <t>表示</t>
    </r>
    <r>
      <rPr>
        <b/>
        <sz val="9"/>
        <rFont val="ＭＳ Ｐゴシック"/>
        <family val="3"/>
        <charset val="128"/>
      </rPr>
      <t>後、</t>
    </r>
    <rPh sb="17" eb="20">
      <t>ヒョウジゴ</t>
    </rPh>
    <phoneticPr fontId="2"/>
  </si>
  <si>
    <r>
      <rPr>
        <b/>
        <sz val="9"/>
        <color rgb="FFFF0000"/>
        <rFont val="ＭＳ Ｐゴシック"/>
        <family val="3"/>
        <charset val="128"/>
      </rPr>
      <t>★２</t>
    </r>
    <r>
      <rPr>
        <b/>
        <sz val="9"/>
        <rFont val="ＭＳ Ｐゴシック"/>
        <family val="3"/>
        <charset val="128"/>
      </rPr>
      <t>　</t>
    </r>
    <r>
      <rPr>
        <b/>
        <sz val="9"/>
        <color rgb="FF0000FF"/>
        <rFont val="ＭＳ Ｐゴシック"/>
        <family val="3"/>
        <charset val="128"/>
      </rPr>
      <t>「↑」「↓」</t>
    </r>
    <r>
      <rPr>
        <b/>
        <sz val="9"/>
        <rFont val="ＭＳ Ｐゴシック"/>
        <family val="3"/>
        <charset val="128"/>
      </rPr>
      <t>で</t>
    </r>
    <r>
      <rPr>
        <b/>
        <sz val="9"/>
        <color rgb="FFFFC000"/>
        <rFont val="ＭＳ Ｐゴシック"/>
        <family val="3"/>
        <charset val="128"/>
      </rPr>
      <t>選択</t>
    </r>
    <r>
      <rPr>
        <b/>
        <sz val="9"/>
        <rFont val="ＭＳ Ｐゴシック"/>
        <family val="3"/>
        <charset val="128"/>
      </rPr>
      <t>して</t>
    </r>
    <phoneticPr fontId="2"/>
  </si>
  <si>
    <r>
      <rPr>
        <b/>
        <sz val="9"/>
        <color rgb="FFFF0000"/>
        <rFont val="ＭＳ Ｐゴシック"/>
        <family val="3"/>
        <charset val="128"/>
      </rPr>
      <t>★３</t>
    </r>
    <r>
      <rPr>
        <b/>
        <sz val="9"/>
        <rFont val="ＭＳ Ｐゴシック"/>
        <family val="3"/>
        <charset val="128"/>
      </rPr>
      <t>　</t>
    </r>
    <r>
      <rPr>
        <b/>
        <sz val="9"/>
        <color rgb="FF0000FF"/>
        <rFont val="ＭＳ Ｐゴシック"/>
        <family val="3"/>
        <charset val="128"/>
      </rPr>
      <t>「Enter」</t>
    </r>
    <r>
      <rPr>
        <b/>
        <sz val="9"/>
        <rFont val="ＭＳ Ｐゴシック"/>
        <family val="3"/>
        <charset val="128"/>
      </rPr>
      <t>で</t>
    </r>
    <r>
      <rPr>
        <b/>
        <sz val="9"/>
        <color rgb="FFFFC000"/>
        <rFont val="ＭＳ Ｐゴシック"/>
        <family val="3"/>
        <charset val="128"/>
      </rPr>
      <t>入力</t>
    </r>
    <r>
      <rPr>
        <b/>
        <sz val="9"/>
        <rFont val="ＭＳ Ｐゴシック"/>
        <family val="3"/>
        <charset val="128"/>
      </rPr>
      <t>確定</t>
    </r>
    <rPh sb="11" eb="13">
      <t>ニュウリョク</t>
    </rPh>
    <rPh sb="13" eb="15">
      <t>カクテイ</t>
    </rPh>
    <phoneticPr fontId="2"/>
  </si>
  <si>
    <t>キーボード操作でリスト入力する場合</t>
    <rPh sb="5" eb="7">
      <t>ソウサ</t>
    </rPh>
    <rPh sb="11" eb="13">
      <t>ニュウリョク</t>
    </rPh>
    <rPh sb="15" eb="17">
      <t>バアイ</t>
    </rPh>
    <phoneticPr fontId="47"/>
  </si>
  <si>
    <t>　「↑」「↓」「←」「→」矢印キーで入力セルに移動したら</t>
    <rPh sb="13" eb="15">
      <t>ヤジルシ</t>
    </rPh>
    <rPh sb="18" eb="20">
      <t>ニュウリョク</t>
    </rPh>
    <rPh sb="23" eb="25">
      <t>イドウ</t>
    </rPh>
    <phoneticPr fontId="47"/>
  </si>
  <si>
    <r>
      <t>　</t>
    </r>
    <r>
      <rPr>
        <b/>
        <sz val="11"/>
        <color rgb="FF0000FF"/>
        <rFont val="ＭＳ 明朝"/>
        <family val="1"/>
        <charset val="128"/>
      </rPr>
      <t>「↑」「↓」</t>
    </r>
    <r>
      <rPr>
        <sz val="11"/>
        <color theme="1"/>
        <rFont val="ＭＳ 明朝"/>
        <family val="1"/>
        <charset val="128"/>
      </rPr>
      <t>キーで入力したい項目を選択し</t>
    </r>
    <rPh sb="10" eb="12">
      <t>ニュウリョク</t>
    </rPh>
    <rPh sb="15" eb="17">
      <t>コウモク</t>
    </rPh>
    <phoneticPr fontId="47"/>
  </si>
  <si>
    <r>
      <t>　</t>
    </r>
    <r>
      <rPr>
        <b/>
        <sz val="11"/>
        <color rgb="FF0000FF"/>
        <rFont val="ＭＳ 明朝"/>
        <family val="1"/>
        <charset val="128"/>
      </rPr>
      <t>「Enter」</t>
    </r>
    <r>
      <rPr>
        <sz val="11"/>
        <color theme="1"/>
        <rFont val="ＭＳ 明朝"/>
        <family val="1"/>
        <charset val="128"/>
      </rPr>
      <t>キーで選択したリストが入力</t>
    </r>
    <rPh sb="11" eb="13">
      <t>センタク</t>
    </rPh>
    <phoneticPr fontId="47"/>
  </si>
  <si>
    <t>西谷町</t>
    <phoneticPr fontId="2"/>
  </si>
  <si>
    <t>西谷一丁目</t>
    <rPh sb="2" eb="5">
      <t>1</t>
    </rPh>
    <phoneticPr fontId="2"/>
  </si>
  <si>
    <t>西谷二丁目</t>
    <rPh sb="2" eb="5">
      <t>2</t>
    </rPh>
    <phoneticPr fontId="2"/>
  </si>
  <si>
    <t>西谷三丁目</t>
    <rPh sb="2" eb="5">
      <t>3</t>
    </rPh>
    <phoneticPr fontId="2"/>
  </si>
  <si>
    <t>西谷四丁目</t>
    <rPh sb="2" eb="5">
      <t>4</t>
    </rPh>
    <phoneticPr fontId="2"/>
  </si>
  <si>
    <t>中山一丁目</t>
    <phoneticPr fontId="2"/>
  </si>
  <si>
    <t>中山二丁目</t>
    <phoneticPr fontId="2"/>
  </si>
  <si>
    <t>中山三丁目</t>
    <phoneticPr fontId="2"/>
  </si>
  <si>
    <t>中山四丁目</t>
    <phoneticPr fontId="2"/>
  </si>
  <si>
    <t>中山五丁目</t>
    <phoneticPr fontId="2"/>
  </si>
  <si>
    <t>中山六丁目</t>
    <phoneticPr fontId="2"/>
  </si>
  <si>
    <t>下和泉一丁目</t>
    <phoneticPr fontId="2"/>
  </si>
  <si>
    <t>下和泉二丁目</t>
    <rPh sb="3" eb="6">
      <t>2</t>
    </rPh>
    <phoneticPr fontId="2"/>
  </si>
  <si>
    <t>下和泉三丁目</t>
    <rPh sb="3" eb="6">
      <t>3</t>
    </rPh>
    <phoneticPr fontId="2"/>
  </si>
  <si>
    <t>下和泉四丁目</t>
    <rPh sb="3" eb="6">
      <t>4</t>
    </rPh>
    <phoneticPr fontId="2"/>
  </si>
  <si>
    <t>下和泉五丁目</t>
    <rPh sb="3" eb="6">
      <t>5</t>
    </rPh>
    <phoneticPr fontId="2"/>
  </si>
  <si>
    <t>和泉中央南一丁目</t>
    <rPh sb="5" eb="8">
      <t>1</t>
    </rPh>
    <phoneticPr fontId="2"/>
  </si>
  <si>
    <t>和泉中央南二丁目</t>
    <rPh sb="5" eb="8">
      <t>2</t>
    </rPh>
    <phoneticPr fontId="2"/>
  </si>
  <si>
    <t>和泉中央南三丁目</t>
    <rPh sb="5" eb="8">
      <t>3</t>
    </rPh>
    <phoneticPr fontId="2"/>
  </si>
  <si>
    <t>和泉中央南四丁目</t>
    <rPh sb="5" eb="8">
      <t>4</t>
    </rPh>
    <phoneticPr fontId="2"/>
  </si>
  <si>
    <t>和泉中央南五丁目</t>
    <rPh sb="5" eb="8">
      <t>5</t>
    </rPh>
    <phoneticPr fontId="2"/>
  </si>
  <si>
    <t>和泉中央北一丁目</t>
    <rPh sb="5" eb="8">
      <t>1</t>
    </rPh>
    <phoneticPr fontId="2"/>
  </si>
  <si>
    <t>和泉中央北二丁目</t>
    <rPh sb="5" eb="8">
      <t>2</t>
    </rPh>
    <phoneticPr fontId="2"/>
  </si>
  <si>
    <t>和泉中央北三丁目</t>
    <rPh sb="5" eb="8">
      <t>3</t>
    </rPh>
    <phoneticPr fontId="2"/>
  </si>
  <si>
    <t>和泉中央北四丁目</t>
    <rPh sb="5" eb="8">
      <t>4</t>
    </rPh>
    <phoneticPr fontId="2"/>
  </si>
  <si>
    <t>和泉中央北五丁目</t>
    <rPh sb="5" eb="8">
      <t>5</t>
    </rPh>
    <phoneticPr fontId="2"/>
  </si>
  <si>
    <t>和泉中央北六丁目</t>
    <rPh sb="5" eb="8">
      <t>6</t>
    </rPh>
    <phoneticPr fontId="2"/>
  </si>
  <si>
    <r>
      <t>参考　　</t>
    </r>
    <r>
      <rPr>
        <b/>
        <sz val="10"/>
        <color rgb="FFFFFF00"/>
        <rFont val="ＭＳ Ｐゴシック"/>
        <family val="3"/>
        <charset val="128"/>
      </rPr>
      <t>未定</t>
    </r>
    <r>
      <rPr>
        <b/>
        <sz val="10"/>
        <rFont val="ＭＳ Ｐゴシック"/>
        <family val="3"/>
        <charset val="128"/>
      </rPr>
      <t>の項目は</t>
    </r>
    <r>
      <rPr>
        <b/>
        <sz val="10"/>
        <color rgb="FFFFFF00"/>
        <rFont val="ＭＳ Ｐゴシック"/>
        <family val="3"/>
        <charset val="128"/>
      </rPr>
      <t>想定数値等を入力</t>
    </r>
    <r>
      <rPr>
        <b/>
        <sz val="10"/>
        <rFont val="ＭＳ Ｐゴシック"/>
        <family val="3"/>
        <charset val="128"/>
      </rPr>
      <t>すること</t>
    </r>
    <rPh sb="0" eb="2">
      <t>サンコウ</t>
    </rPh>
    <rPh sb="4" eb="6">
      <t>ミテイ</t>
    </rPh>
    <rPh sb="7" eb="9">
      <t>コウモク</t>
    </rPh>
    <rPh sb="10" eb="12">
      <t>ソウテイ</t>
    </rPh>
    <rPh sb="12" eb="15">
      <t>スウチトウ</t>
    </rPh>
    <rPh sb="16" eb="18">
      <t>ニュウリョク</t>
    </rPh>
    <phoneticPr fontId="2"/>
  </si>
  <si>
    <t>高度指定なし</t>
    <rPh sb="2" eb="4">
      <t>シテイ</t>
    </rPh>
    <phoneticPr fontId="2"/>
  </si>
  <si>
    <t>第1種高度地区</t>
    <phoneticPr fontId="2"/>
  </si>
  <si>
    <t>第1種高度地区、最低敷地100㎡</t>
    <phoneticPr fontId="2"/>
  </si>
  <si>
    <t>第1種高度地区、最低敷地125㎡</t>
    <phoneticPr fontId="2"/>
  </si>
  <si>
    <t>第1種高度地区、最低敷地165㎡</t>
    <phoneticPr fontId="2"/>
  </si>
  <si>
    <t>第2種高度地区、最低敷地125㎡</t>
    <phoneticPr fontId="2"/>
  </si>
  <si>
    <t>第2種高度地区、最低敷地165㎡</t>
    <phoneticPr fontId="2"/>
  </si>
  <si>
    <t>第7種高度地区</t>
    <phoneticPr fontId="2"/>
  </si>
  <si>
    <t>日影規制なし</t>
    <phoneticPr fontId="2"/>
  </si>
  <si>
    <t>高さ制限、日影規制なし</t>
    <rPh sb="0" eb="1">
      <t>タカ</t>
    </rPh>
    <rPh sb="2" eb="4">
      <t>セイゲン</t>
    </rPh>
    <phoneticPr fontId="2"/>
  </si>
  <si>
    <t>7ｍ超→日影規制</t>
    <phoneticPr fontId="2"/>
  </si>
  <si>
    <t>10ｍ超→日影規制</t>
    <phoneticPr fontId="2"/>
  </si>
  <si>
    <t>高さ制限10ｍ、7ｍ超→日影規制</t>
    <phoneticPr fontId="2"/>
  </si>
  <si>
    <t>5ｍ超→日影規制</t>
    <phoneticPr fontId="2"/>
  </si>
  <si>
    <t>7.5ｍ超→日影規制</t>
    <phoneticPr fontId="2"/>
  </si>
  <si>
    <t>高さ制限5ｍ、7ｍ超→日影規制</t>
    <rPh sb="9" eb="10">
      <t>コ</t>
    </rPh>
    <rPh sb="11" eb="15">
      <t>ヒカゲキセイ</t>
    </rPh>
    <phoneticPr fontId="2"/>
  </si>
  <si>
    <t>高さ制限10ｍ、5ｍ超→日影規制</t>
    <phoneticPr fontId="2"/>
  </si>
  <si>
    <t>高さ制限12ｍ、5ｍ超→日影規制</t>
    <phoneticPr fontId="2"/>
  </si>
  <si>
    <t>高さ制限20ｍ、7.5ｍ超→日影規制</t>
    <phoneticPr fontId="2"/>
  </si>
  <si>
    <t>高さ制限20ｍ、10ｍ超→日影規制</t>
    <phoneticPr fontId="2"/>
  </si>
  <si>
    <t>風致なし</t>
  </si>
  <si>
    <t>風致地区（第1種）</t>
  </si>
  <si>
    <t>風致地区（第2種）</t>
  </si>
  <si>
    <t>風致地区（第3種）</t>
  </si>
  <si>
    <t>風致地区（第4種）</t>
  </si>
  <si>
    <t>宅地造成工事規制区域</t>
  </si>
  <si>
    <t>風致なし、宅地造成工事規制区域</t>
  </si>
  <si>
    <t>風致なし、外壁後退１ｍ</t>
  </si>
  <si>
    <t>工業集積地域（5000㎡以上）</t>
  </si>
  <si>
    <t>不燃化推進地域</t>
  </si>
  <si>
    <t>外壁後退１ｍ</t>
    <rPh sb="0" eb="4">
      <t>ガイヘキコウタイ</t>
    </rPh>
    <phoneticPr fontId="62"/>
  </si>
  <si>
    <t>駐車場整備なし、外壁後退１ｍ</t>
    <phoneticPr fontId="2"/>
  </si>
  <si>
    <t>事務所（自用）</t>
    <phoneticPr fontId="2"/>
  </si>
  <si>
    <t>事務所（賃貸）</t>
    <phoneticPr fontId="2"/>
  </si>
  <si>
    <t>事務所（販売）</t>
    <phoneticPr fontId="2"/>
  </si>
  <si>
    <t>大型商業施設（自用）</t>
    <rPh sb="0" eb="2">
      <t>オオガタ</t>
    </rPh>
    <rPh sb="2" eb="4">
      <t>ショウギョウ</t>
    </rPh>
    <rPh sb="4" eb="6">
      <t>シセツ</t>
    </rPh>
    <phoneticPr fontId="2"/>
  </si>
  <si>
    <t>大型商業施設（賃貸）</t>
    <rPh sb="0" eb="2">
      <t>オオガタ</t>
    </rPh>
    <rPh sb="2" eb="4">
      <t>ショウギョウ</t>
    </rPh>
    <rPh sb="4" eb="6">
      <t>シセツ</t>
    </rPh>
    <phoneticPr fontId="2"/>
  </si>
  <si>
    <t>大型商業施設（販売）</t>
    <rPh sb="0" eb="2">
      <t>オオガタ</t>
    </rPh>
    <rPh sb="2" eb="4">
      <t>ショウギョウ</t>
    </rPh>
    <rPh sb="4" eb="6">
      <t>シセツ</t>
    </rPh>
    <phoneticPr fontId="2"/>
  </si>
  <si>
    <t>飲食店（自用）</t>
    <phoneticPr fontId="2"/>
  </si>
  <si>
    <t>飲食店（賃貸）</t>
    <phoneticPr fontId="2"/>
  </si>
  <si>
    <t>飲食店（販売）</t>
    <phoneticPr fontId="2"/>
  </si>
  <si>
    <t>銀行（自用）</t>
    <phoneticPr fontId="2"/>
  </si>
  <si>
    <t>銀行（賃貸）</t>
    <phoneticPr fontId="2"/>
  </si>
  <si>
    <t>銀行（販売）</t>
    <phoneticPr fontId="2"/>
  </si>
  <si>
    <t>ホテル（自用）</t>
    <phoneticPr fontId="2"/>
  </si>
  <si>
    <t>ホテル（賃貸）</t>
    <phoneticPr fontId="2"/>
  </si>
  <si>
    <t>ホテル（販売）</t>
    <phoneticPr fontId="2"/>
  </si>
  <si>
    <t>物流倉庫（自用）</t>
    <rPh sb="0" eb="4">
      <t>ブツリュウソウコ</t>
    </rPh>
    <phoneticPr fontId="2"/>
  </si>
  <si>
    <t>物流倉庫（賃貸）</t>
    <phoneticPr fontId="2"/>
  </si>
  <si>
    <t>物流倉庫（販売）</t>
    <phoneticPr fontId="2"/>
  </si>
  <si>
    <t>自動車整備工場（自用）</t>
    <phoneticPr fontId="2"/>
  </si>
  <si>
    <t>自動車整備工場（賃貸）</t>
    <phoneticPr fontId="2"/>
  </si>
  <si>
    <t>自動車整備工場（販売）</t>
    <phoneticPr fontId="2"/>
  </si>
  <si>
    <t>ガソリンスタンド（自用）</t>
    <rPh sb="9" eb="11">
      <t>ジヨウ</t>
    </rPh>
    <phoneticPr fontId="2"/>
  </si>
  <si>
    <t>ガソリンスタンド（賃貸）</t>
    <phoneticPr fontId="2"/>
  </si>
  <si>
    <t>ガソリンスタンド（販売）</t>
    <phoneticPr fontId="2"/>
  </si>
  <si>
    <t>方位距離</t>
    <rPh sb="0" eb="2">
      <t>ホウイ</t>
    </rPh>
    <rPh sb="2" eb="4">
      <t>キョリ</t>
    </rPh>
    <phoneticPr fontId="2"/>
  </si>
  <si>
    <t>路線名</t>
    <rPh sb="0" eb="1">
      <t>ロ</t>
    </rPh>
    <rPh sb="1" eb="3">
      <t>センメイ</t>
    </rPh>
    <phoneticPr fontId="2"/>
  </si>
  <si>
    <t>東方向へ約ｍ</t>
    <rPh sb="0" eb="1">
      <t>ヒガシ</t>
    </rPh>
    <phoneticPr fontId="2"/>
  </si>
  <si>
    <t>ＪＲ東海道線</t>
  </si>
  <si>
    <t>南東方向へ約ｍ</t>
    <rPh sb="0" eb="2">
      <t>ナントウ</t>
    </rPh>
    <phoneticPr fontId="2"/>
  </si>
  <si>
    <t>ＪＲ横須賀線</t>
    <rPh sb="2" eb="5">
      <t>ヨコスカ</t>
    </rPh>
    <phoneticPr fontId="2"/>
  </si>
  <si>
    <t>南方向へ約ｍ</t>
    <rPh sb="0" eb="1">
      <t>ミナミ</t>
    </rPh>
    <phoneticPr fontId="2"/>
  </si>
  <si>
    <t>ＪＲ京浜東北線</t>
    <rPh sb="2" eb="6">
      <t>ケイヒントウホク</t>
    </rPh>
    <phoneticPr fontId="2"/>
  </si>
  <si>
    <t>南西方向へ約ｍ</t>
    <rPh sb="0" eb="2">
      <t>ナンセイ</t>
    </rPh>
    <phoneticPr fontId="2"/>
  </si>
  <si>
    <t>ＪＲ根岸線</t>
    <rPh sb="2" eb="5">
      <t>ネギシセン</t>
    </rPh>
    <phoneticPr fontId="2"/>
  </si>
  <si>
    <t>西方向へ約ｍ</t>
    <rPh sb="0" eb="1">
      <t>ニシ</t>
    </rPh>
    <phoneticPr fontId="2"/>
  </si>
  <si>
    <t>ＪＲ横浜線</t>
    <rPh sb="2" eb="5">
      <t>ヨコハマセン</t>
    </rPh>
    <phoneticPr fontId="2"/>
  </si>
  <si>
    <t>北西方向へ約ｍ</t>
    <rPh sb="0" eb="2">
      <t>ホクセイ</t>
    </rPh>
    <phoneticPr fontId="2"/>
  </si>
  <si>
    <t>ＪＲ南武線</t>
    <rPh sb="2" eb="5">
      <t>ナンブセン</t>
    </rPh>
    <phoneticPr fontId="2"/>
  </si>
  <si>
    <t>北方向へ約ｍ</t>
    <phoneticPr fontId="2"/>
  </si>
  <si>
    <t>ＪＲ鶴見線</t>
    <rPh sb="2" eb="5">
      <t>ツルミセン</t>
    </rPh>
    <phoneticPr fontId="2"/>
  </si>
  <si>
    <t>北東方向へ約ｍ</t>
    <rPh sb="1" eb="2">
      <t>トウ</t>
    </rPh>
    <phoneticPr fontId="2"/>
  </si>
  <si>
    <t>ＪＲ浜川崎線</t>
    <rPh sb="2" eb="5">
      <t>ハマカワサキ</t>
    </rPh>
    <rPh sb="5" eb="6">
      <t>セン</t>
    </rPh>
    <phoneticPr fontId="2"/>
  </si>
  <si>
    <t>東方向へ約km</t>
    <rPh sb="0" eb="1">
      <t>ヒガシ</t>
    </rPh>
    <phoneticPr fontId="2"/>
  </si>
  <si>
    <t>東急東横線</t>
    <rPh sb="0" eb="2">
      <t>トウキュウ</t>
    </rPh>
    <rPh sb="2" eb="5">
      <t>トウヨコセン</t>
    </rPh>
    <phoneticPr fontId="2"/>
  </si>
  <si>
    <t>南東方向へ約km</t>
    <rPh sb="0" eb="2">
      <t>ナントウ</t>
    </rPh>
    <phoneticPr fontId="2"/>
  </si>
  <si>
    <t>東急新横浜線</t>
    <rPh sb="0" eb="2">
      <t>トウキュウ</t>
    </rPh>
    <rPh sb="2" eb="3">
      <t>シン</t>
    </rPh>
    <rPh sb="3" eb="6">
      <t>ヨコハマセン</t>
    </rPh>
    <phoneticPr fontId="2"/>
  </si>
  <si>
    <t>南方向へ約km</t>
    <rPh sb="0" eb="1">
      <t>ミナミ</t>
    </rPh>
    <phoneticPr fontId="2"/>
  </si>
  <si>
    <t>東急田園都市線</t>
    <rPh sb="0" eb="2">
      <t>トウキュウ</t>
    </rPh>
    <rPh sb="2" eb="7">
      <t>デンエントシセン</t>
    </rPh>
    <phoneticPr fontId="2"/>
  </si>
  <si>
    <t>南西方向へ約km</t>
    <rPh sb="0" eb="2">
      <t>ナンセイ</t>
    </rPh>
    <phoneticPr fontId="2"/>
  </si>
  <si>
    <t>東急こどもの国線</t>
    <rPh sb="0" eb="2">
      <t>トウキュウ</t>
    </rPh>
    <rPh sb="6" eb="7">
      <t>クニ</t>
    </rPh>
    <rPh sb="7" eb="8">
      <t>セン</t>
    </rPh>
    <phoneticPr fontId="2"/>
  </si>
  <si>
    <t>西方向へ約km</t>
    <rPh sb="0" eb="1">
      <t>ニシ</t>
    </rPh>
    <phoneticPr fontId="2"/>
  </si>
  <si>
    <t>みなとみらい線</t>
    <rPh sb="6" eb="7">
      <t>セン</t>
    </rPh>
    <phoneticPr fontId="2"/>
  </si>
  <si>
    <t>北西方向へ約km</t>
    <rPh sb="0" eb="2">
      <t>ホクセイ</t>
    </rPh>
    <phoneticPr fontId="2"/>
  </si>
  <si>
    <t>京急本線</t>
    <rPh sb="0" eb="2">
      <t>ケイキュウ</t>
    </rPh>
    <rPh sb="2" eb="4">
      <t>ホンセン</t>
    </rPh>
    <phoneticPr fontId="2"/>
  </si>
  <si>
    <t>北方向へ約km</t>
    <phoneticPr fontId="2"/>
  </si>
  <si>
    <t>京急逗子線</t>
    <rPh sb="0" eb="5">
      <t>ケイキュウズシセン</t>
    </rPh>
    <phoneticPr fontId="2"/>
  </si>
  <si>
    <t>北東方向へ約km</t>
    <rPh sb="1" eb="2">
      <t>トウ</t>
    </rPh>
    <phoneticPr fontId="2"/>
  </si>
  <si>
    <t>相鉄本線</t>
    <rPh sb="0" eb="4">
      <t>ソウテツホンセン</t>
    </rPh>
    <phoneticPr fontId="2"/>
  </si>
  <si>
    <t>相鉄いずみ野線</t>
    <rPh sb="0" eb="2">
      <t>ソウテツ</t>
    </rPh>
    <rPh sb="5" eb="7">
      <t>ノセン</t>
    </rPh>
    <phoneticPr fontId="2"/>
  </si>
  <si>
    <t>相鉄新横浜線</t>
    <rPh sb="0" eb="2">
      <t>ソウテツ</t>
    </rPh>
    <rPh sb="2" eb="5">
      <t>シンヨコハマ</t>
    </rPh>
    <rPh sb="5" eb="6">
      <t>セン</t>
    </rPh>
    <phoneticPr fontId="2"/>
  </si>
  <si>
    <t>地下鉄ブルーライン</t>
    <rPh sb="0" eb="3">
      <t>チカテツ</t>
    </rPh>
    <phoneticPr fontId="2"/>
  </si>
  <si>
    <t>地下鉄グリーンライン</t>
    <rPh sb="0" eb="3">
      <t>チカテツ</t>
    </rPh>
    <phoneticPr fontId="2"/>
  </si>
  <si>
    <t>金沢シーサイドライン</t>
    <rPh sb="0" eb="2">
      <t>カナザワ</t>
    </rPh>
    <phoneticPr fontId="2"/>
  </si>
  <si>
    <t>小田急線</t>
    <rPh sb="0" eb="4">
      <t>オダキュウセン</t>
    </rPh>
    <phoneticPr fontId="2"/>
  </si>
  <si>
    <t>小田急江ノ島線</t>
    <rPh sb="0" eb="3">
      <t>オダキュウ</t>
    </rPh>
    <rPh sb="3" eb="4">
      <t>エ</t>
    </rPh>
    <rPh sb="5" eb="6">
      <t>シマ</t>
    </rPh>
    <rPh sb="6" eb="7">
      <t>セン</t>
    </rPh>
    <phoneticPr fontId="2"/>
  </si>
  <si>
    <t>ＪＲ東海道線</t>
    <phoneticPr fontId="2"/>
  </si>
  <si>
    <t>川崎</t>
    <rPh sb="0" eb="2">
      <t>カワサキ</t>
    </rPh>
    <phoneticPr fontId="2"/>
  </si>
  <si>
    <t>武蔵小杉</t>
    <rPh sb="0" eb="4">
      <t>ムサシコスギ</t>
    </rPh>
    <phoneticPr fontId="2"/>
  </si>
  <si>
    <t>桜木町</t>
    <rPh sb="0" eb="3">
      <t>サクラギチョウ</t>
    </rPh>
    <phoneticPr fontId="2"/>
  </si>
  <si>
    <t>東神奈川</t>
    <rPh sb="0" eb="4">
      <t>ヒガシカナガワ</t>
    </rPh>
    <phoneticPr fontId="2"/>
  </si>
  <si>
    <t>鶴見</t>
    <rPh sb="0" eb="2">
      <t>ツルミ</t>
    </rPh>
    <phoneticPr fontId="2"/>
  </si>
  <si>
    <t>浜川崎</t>
    <rPh sb="0" eb="3">
      <t>ハマカワサキ</t>
    </rPh>
    <phoneticPr fontId="2"/>
  </si>
  <si>
    <t>日吉</t>
    <rPh sb="0" eb="2">
      <t>ヒヨシ</t>
    </rPh>
    <phoneticPr fontId="2"/>
  </si>
  <si>
    <t>鷺沼</t>
    <rPh sb="0" eb="2">
      <t>サギヌマ</t>
    </rPh>
    <phoneticPr fontId="2"/>
  </si>
  <si>
    <t>長津田</t>
    <rPh sb="0" eb="3">
      <t>ナガツタ</t>
    </rPh>
    <phoneticPr fontId="2"/>
  </si>
  <si>
    <t>横浜</t>
    <rPh sb="0" eb="2">
      <t>ヨコハマ</t>
    </rPh>
    <phoneticPr fontId="2"/>
  </si>
  <si>
    <t>京急川崎</t>
    <rPh sb="0" eb="4">
      <t>ケイキュウカワサキ</t>
    </rPh>
    <phoneticPr fontId="2"/>
  </si>
  <si>
    <t>金沢八景</t>
    <rPh sb="0" eb="4">
      <t>カナザワハッケイ</t>
    </rPh>
    <phoneticPr fontId="2"/>
  </si>
  <si>
    <t>西横浜</t>
    <rPh sb="0" eb="3">
      <t>ニシヨコハマ</t>
    </rPh>
    <phoneticPr fontId="2"/>
  </si>
  <si>
    <t>二俣川</t>
    <rPh sb="0" eb="3">
      <t>フタマタガワ</t>
    </rPh>
    <phoneticPr fontId="2"/>
  </si>
  <si>
    <t>新横浜</t>
    <rPh sb="0" eb="3">
      <t>シンヨコハマ</t>
    </rPh>
    <phoneticPr fontId="2"/>
  </si>
  <si>
    <t>あざみ野</t>
    <rPh sb="3" eb="4">
      <t>ノ</t>
    </rPh>
    <phoneticPr fontId="2"/>
  </si>
  <si>
    <t>新杉田</t>
    <rPh sb="0" eb="3">
      <t>シンスギタ</t>
    </rPh>
    <phoneticPr fontId="2"/>
  </si>
  <si>
    <t>新百合ケ丘</t>
    <rPh sb="0" eb="5">
      <t>シンユリガオカ</t>
    </rPh>
    <phoneticPr fontId="2"/>
  </si>
  <si>
    <t>相模大野</t>
    <rPh sb="0" eb="4">
      <t>サガミオオノ</t>
    </rPh>
    <phoneticPr fontId="2"/>
  </si>
  <si>
    <t>新川崎</t>
    <rPh sb="0" eb="3">
      <t>シンカワサキ</t>
    </rPh>
    <phoneticPr fontId="2"/>
  </si>
  <si>
    <t>関内</t>
    <rPh sb="0" eb="2">
      <t>カンナイ</t>
    </rPh>
    <phoneticPr fontId="2"/>
  </si>
  <si>
    <t>大口</t>
    <rPh sb="0" eb="2">
      <t>オオグチ</t>
    </rPh>
    <phoneticPr fontId="2"/>
  </si>
  <si>
    <t>尻手</t>
    <rPh sb="0" eb="2">
      <t>シッテ</t>
    </rPh>
    <phoneticPr fontId="2"/>
  </si>
  <si>
    <t>国道</t>
    <rPh sb="0" eb="2">
      <t>コクドウ</t>
    </rPh>
    <phoneticPr fontId="2"/>
  </si>
  <si>
    <t>八丁畷</t>
    <rPh sb="0" eb="3">
      <t>ハッチョウナワテ</t>
    </rPh>
    <phoneticPr fontId="2"/>
  </si>
  <si>
    <t>元住吉</t>
    <rPh sb="0" eb="3">
      <t>モトスミヨシ</t>
    </rPh>
    <phoneticPr fontId="2"/>
  </si>
  <si>
    <t>新綱島</t>
    <rPh sb="0" eb="3">
      <t>シンツナシマ</t>
    </rPh>
    <phoneticPr fontId="2"/>
  </si>
  <si>
    <t>たまプラーザ</t>
  </si>
  <si>
    <t>恩田</t>
    <rPh sb="0" eb="2">
      <t>オンダ</t>
    </rPh>
    <phoneticPr fontId="2"/>
  </si>
  <si>
    <t>新高島</t>
    <rPh sb="0" eb="3">
      <t>シンタカシマ</t>
    </rPh>
    <phoneticPr fontId="2"/>
  </si>
  <si>
    <t>鶴見市場</t>
    <rPh sb="0" eb="4">
      <t>ツルミイチバ</t>
    </rPh>
    <phoneticPr fontId="2"/>
  </si>
  <si>
    <t>六浦</t>
    <rPh sb="0" eb="2">
      <t>ムツウラ</t>
    </rPh>
    <phoneticPr fontId="2"/>
  </si>
  <si>
    <t>天王町</t>
    <rPh sb="0" eb="3">
      <t>テンノウチョウ</t>
    </rPh>
    <phoneticPr fontId="2"/>
  </si>
  <si>
    <t>南万騎が原</t>
    <rPh sb="0" eb="3">
      <t>ミナミマキ</t>
    </rPh>
    <rPh sb="4" eb="5">
      <t>ハラ</t>
    </rPh>
    <phoneticPr fontId="2"/>
  </si>
  <si>
    <t>羽沢横浜国大</t>
    <rPh sb="0" eb="6">
      <t>ハザワヨコハマコクダイ</t>
    </rPh>
    <phoneticPr fontId="2"/>
  </si>
  <si>
    <t>中川</t>
    <rPh sb="0" eb="2">
      <t>ナカガワ</t>
    </rPh>
    <phoneticPr fontId="2"/>
  </si>
  <si>
    <t>日吉本町</t>
    <rPh sb="0" eb="4">
      <t>ヒヨシホンチョウ</t>
    </rPh>
    <phoneticPr fontId="2"/>
  </si>
  <si>
    <t>南部市場</t>
    <rPh sb="0" eb="2">
      <t>ナンブ</t>
    </rPh>
    <rPh sb="2" eb="4">
      <t>シジョウ</t>
    </rPh>
    <phoneticPr fontId="2"/>
  </si>
  <si>
    <t>柿生</t>
    <rPh sb="0" eb="2">
      <t>カキオ</t>
    </rPh>
    <phoneticPr fontId="2"/>
  </si>
  <si>
    <t>東林間</t>
    <rPh sb="0" eb="3">
      <t>ヒガシリンカン</t>
    </rPh>
    <phoneticPr fontId="2"/>
  </si>
  <si>
    <t>戸塚</t>
    <rPh sb="0" eb="2">
      <t>トツカ</t>
    </rPh>
    <phoneticPr fontId="2"/>
  </si>
  <si>
    <t>新子安</t>
    <rPh sb="0" eb="3">
      <t>シンコヤス</t>
    </rPh>
    <phoneticPr fontId="2"/>
  </si>
  <si>
    <t>石川町</t>
    <rPh sb="0" eb="3">
      <t>イシカワチョウ</t>
    </rPh>
    <phoneticPr fontId="2"/>
  </si>
  <si>
    <t>菊名</t>
    <rPh sb="0" eb="2">
      <t>キクナ</t>
    </rPh>
    <phoneticPr fontId="2"/>
  </si>
  <si>
    <t>矢向</t>
    <rPh sb="0" eb="2">
      <t>ヤコウ</t>
    </rPh>
    <phoneticPr fontId="2"/>
  </si>
  <si>
    <t>鶴見小野</t>
    <rPh sb="0" eb="4">
      <t>ツルミオノ</t>
    </rPh>
    <phoneticPr fontId="2"/>
  </si>
  <si>
    <t>こどもの国</t>
    <rPh sb="4" eb="5">
      <t>クニ</t>
    </rPh>
    <phoneticPr fontId="2"/>
  </si>
  <si>
    <t>みなとみらい</t>
  </si>
  <si>
    <t>京急鶴見</t>
    <rPh sb="0" eb="4">
      <t>ケイキュウツルミ</t>
    </rPh>
    <phoneticPr fontId="2"/>
  </si>
  <si>
    <t>神武寺</t>
    <rPh sb="0" eb="3">
      <t>ジンムジ</t>
    </rPh>
    <phoneticPr fontId="2"/>
  </si>
  <si>
    <t>星川</t>
    <rPh sb="0" eb="2">
      <t>ホシカワ</t>
    </rPh>
    <phoneticPr fontId="2"/>
  </si>
  <si>
    <t>緑園都市</t>
    <rPh sb="0" eb="4">
      <t>リョクエントシ</t>
    </rPh>
    <phoneticPr fontId="2"/>
  </si>
  <si>
    <t>西谷</t>
    <rPh sb="0" eb="2">
      <t>ニシヤ</t>
    </rPh>
    <phoneticPr fontId="2"/>
  </si>
  <si>
    <t>センター北</t>
    <rPh sb="4" eb="5">
      <t>キタ</t>
    </rPh>
    <phoneticPr fontId="2"/>
  </si>
  <si>
    <t>高田</t>
    <rPh sb="0" eb="2">
      <t>タカタ</t>
    </rPh>
    <phoneticPr fontId="2"/>
  </si>
  <si>
    <t>鳥浜</t>
    <rPh sb="0" eb="2">
      <t>トリハマ</t>
    </rPh>
    <phoneticPr fontId="2"/>
  </si>
  <si>
    <t>鶴川</t>
    <rPh sb="0" eb="2">
      <t>ツルカワ</t>
    </rPh>
    <phoneticPr fontId="2"/>
  </si>
  <si>
    <t>中央林間</t>
    <rPh sb="0" eb="4">
      <t>チュウオウリンカン</t>
    </rPh>
    <phoneticPr fontId="2"/>
  </si>
  <si>
    <t>大船</t>
    <rPh sb="0" eb="2">
      <t>オオフナ</t>
    </rPh>
    <phoneticPr fontId="2"/>
  </si>
  <si>
    <t>保土ケ谷</t>
    <rPh sb="0" eb="4">
      <t>ホドガヤ</t>
    </rPh>
    <phoneticPr fontId="2"/>
  </si>
  <si>
    <t>山手</t>
    <rPh sb="0" eb="2">
      <t>ヤマテ</t>
    </rPh>
    <phoneticPr fontId="2"/>
  </si>
  <si>
    <t>鹿島田</t>
    <rPh sb="0" eb="3">
      <t>カシマダ</t>
    </rPh>
    <phoneticPr fontId="2"/>
  </si>
  <si>
    <t>弁天橋</t>
    <rPh sb="0" eb="3">
      <t>ベンテンバシ</t>
    </rPh>
    <phoneticPr fontId="2"/>
  </si>
  <si>
    <t>綱島</t>
    <rPh sb="0" eb="2">
      <t>ツナシマ</t>
    </rPh>
    <phoneticPr fontId="2"/>
  </si>
  <si>
    <t>江田</t>
    <rPh sb="0" eb="2">
      <t>エダ</t>
    </rPh>
    <phoneticPr fontId="2"/>
  </si>
  <si>
    <t>馬車道</t>
    <rPh sb="0" eb="3">
      <t>バシャミチ</t>
    </rPh>
    <phoneticPr fontId="2"/>
  </si>
  <si>
    <t>花月園前</t>
    <rPh sb="0" eb="4">
      <t>カゲツエンマエ</t>
    </rPh>
    <phoneticPr fontId="2"/>
  </si>
  <si>
    <t>和田町</t>
    <rPh sb="0" eb="3">
      <t>ワダマチ</t>
    </rPh>
    <phoneticPr fontId="2"/>
  </si>
  <si>
    <t>弥生台</t>
    <rPh sb="0" eb="3">
      <t>ヤヨイダイ</t>
    </rPh>
    <phoneticPr fontId="2"/>
  </si>
  <si>
    <t>センター南</t>
    <rPh sb="4" eb="5">
      <t>ミナミ</t>
    </rPh>
    <phoneticPr fontId="2"/>
  </si>
  <si>
    <t>東山田</t>
    <rPh sb="0" eb="3">
      <t>ヒガシヤマダ</t>
    </rPh>
    <phoneticPr fontId="2"/>
  </si>
  <si>
    <t>並木北</t>
    <rPh sb="0" eb="3">
      <t>ナミキキタ</t>
    </rPh>
    <phoneticPr fontId="2"/>
  </si>
  <si>
    <t>玉川学園</t>
    <rPh sb="0" eb="2">
      <t>タマガワ</t>
    </rPh>
    <rPh sb="2" eb="4">
      <t>ガクエン</t>
    </rPh>
    <phoneticPr fontId="2"/>
  </si>
  <si>
    <t>南林間</t>
    <rPh sb="0" eb="3">
      <t>ミナミリンカン</t>
    </rPh>
    <phoneticPr fontId="2"/>
  </si>
  <si>
    <t>東戸塚</t>
    <rPh sb="0" eb="3">
      <t>ヒガシトツカ</t>
    </rPh>
    <phoneticPr fontId="2"/>
  </si>
  <si>
    <t>根岸</t>
    <rPh sb="0" eb="2">
      <t>ネギシ</t>
    </rPh>
    <phoneticPr fontId="2"/>
  </si>
  <si>
    <t>小机</t>
    <rPh sb="0" eb="2">
      <t>コヅクエ</t>
    </rPh>
    <phoneticPr fontId="2"/>
  </si>
  <si>
    <t>平間</t>
    <rPh sb="0" eb="2">
      <t>ヒラマ</t>
    </rPh>
    <phoneticPr fontId="2"/>
  </si>
  <si>
    <t>安善</t>
    <rPh sb="0" eb="2">
      <t>アンゼン</t>
    </rPh>
    <phoneticPr fontId="2"/>
  </si>
  <si>
    <t>大倉山</t>
    <rPh sb="0" eb="3">
      <t>オオクラヤマ</t>
    </rPh>
    <phoneticPr fontId="2"/>
  </si>
  <si>
    <t>市が尾</t>
    <rPh sb="0" eb="1">
      <t>イチ</t>
    </rPh>
    <rPh sb="2" eb="3">
      <t>オ</t>
    </rPh>
    <phoneticPr fontId="2"/>
  </si>
  <si>
    <t>日本大通り</t>
    <rPh sb="0" eb="4">
      <t>ニホンオオドオ</t>
    </rPh>
    <phoneticPr fontId="2"/>
  </si>
  <si>
    <t>生麦</t>
    <rPh sb="0" eb="2">
      <t>ナマムギ</t>
    </rPh>
    <phoneticPr fontId="2"/>
  </si>
  <si>
    <t>上星川</t>
    <rPh sb="0" eb="3">
      <t>カミホシカワ</t>
    </rPh>
    <phoneticPr fontId="2"/>
  </si>
  <si>
    <t>いずみ野</t>
    <rPh sb="3" eb="4">
      <t>ノ</t>
    </rPh>
    <phoneticPr fontId="2"/>
  </si>
  <si>
    <t>仲町台</t>
    <rPh sb="0" eb="3">
      <t>ナカマチダイ</t>
    </rPh>
    <phoneticPr fontId="2"/>
  </si>
  <si>
    <t>北山田</t>
    <rPh sb="0" eb="3">
      <t>キタヤマタ</t>
    </rPh>
    <phoneticPr fontId="2"/>
  </si>
  <si>
    <t>並木中央</t>
    <rPh sb="0" eb="4">
      <t>ナミキチュウオウ</t>
    </rPh>
    <phoneticPr fontId="2"/>
  </si>
  <si>
    <t>町田</t>
    <rPh sb="0" eb="2">
      <t>マチダ</t>
    </rPh>
    <phoneticPr fontId="2"/>
  </si>
  <si>
    <t>鶴間</t>
    <rPh sb="0" eb="2">
      <t>ツルマ</t>
    </rPh>
    <phoneticPr fontId="2"/>
  </si>
  <si>
    <t>磯子</t>
    <rPh sb="0" eb="2">
      <t>イソゴ</t>
    </rPh>
    <phoneticPr fontId="2"/>
  </si>
  <si>
    <t>鴨居</t>
    <rPh sb="0" eb="2">
      <t>カモイ</t>
    </rPh>
    <phoneticPr fontId="2"/>
  </si>
  <si>
    <t>向河原</t>
    <rPh sb="0" eb="3">
      <t>ムカイガワラ</t>
    </rPh>
    <phoneticPr fontId="2"/>
  </si>
  <si>
    <t>新芝浦</t>
    <rPh sb="0" eb="3">
      <t>シンシバウラ</t>
    </rPh>
    <phoneticPr fontId="2"/>
  </si>
  <si>
    <t>藤が丘</t>
    <rPh sb="0" eb="1">
      <t>フジ</t>
    </rPh>
    <rPh sb="2" eb="3">
      <t>オカ</t>
    </rPh>
    <phoneticPr fontId="2"/>
  </si>
  <si>
    <t>元町・中華街</t>
    <rPh sb="0" eb="2">
      <t>モトマチ</t>
    </rPh>
    <rPh sb="3" eb="6">
      <t>チュウカガイ</t>
    </rPh>
    <phoneticPr fontId="2"/>
  </si>
  <si>
    <t>京急新子安</t>
    <rPh sb="0" eb="5">
      <t>ケイキュウシンコヤス</t>
    </rPh>
    <phoneticPr fontId="2"/>
  </si>
  <si>
    <t>いずみ中央</t>
    <rPh sb="3" eb="5">
      <t>チュウオウ</t>
    </rPh>
    <phoneticPr fontId="2"/>
  </si>
  <si>
    <t>新羽</t>
    <rPh sb="0" eb="2">
      <t>ニッパ</t>
    </rPh>
    <phoneticPr fontId="2"/>
  </si>
  <si>
    <t>幸浦</t>
    <rPh sb="0" eb="2">
      <t>サチウラ</t>
    </rPh>
    <phoneticPr fontId="2"/>
  </si>
  <si>
    <t>大和</t>
    <rPh sb="0" eb="2">
      <t>ヤマト</t>
    </rPh>
    <phoneticPr fontId="2"/>
  </si>
  <si>
    <t>洋光台</t>
    <rPh sb="0" eb="3">
      <t>ヨウコウダイ</t>
    </rPh>
    <phoneticPr fontId="2"/>
  </si>
  <si>
    <t>中山</t>
    <rPh sb="0" eb="2">
      <t>ナカヤマ</t>
    </rPh>
    <phoneticPr fontId="2"/>
  </si>
  <si>
    <t>海芝浦</t>
    <rPh sb="0" eb="3">
      <t>ウミシバウラ</t>
    </rPh>
    <phoneticPr fontId="2"/>
  </si>
  <si>
    <t>妙蓮寺</t>
    <rPh sb="0" eb="3">
      <t>ミョウレンジ</t>
    </rPh>
    <phoneticPr fontId="2"/>
  </si>
  <si>
    <t>青葉台</t>
    <rPh sb="0" eb="3">
      <t>アオバダイ</t>
    </rPh>
    <phoneticPr fontId="2"/>
  </si>
  <si>
    <t>子安</t>
    <rPh sb="0" eb="2">
      <t>コヤス</t>
    </rPh>
    <phoneticPr fontId="2"/>
  </si>
  <si>
    <t>鶴ケ峰</t>
    <rPh sb="0" eb="3">
      <t>ツルガミネ</t>
    </rPh>
    <phoneticPr fontId="2"/>
  </si>
  <si>
    <t>ゆめが丘</t>
    <rPh sb="3" eb="4">
      <t>オカ</t>
    </rPh>
    <phoneticPr fontId="2"/>
  </si>
  <si>
    <t>北新横浜</t>
    <rPh sb="0" eb="4">
      <t>キタシンヨコハマ</t>
    </rPh>
    <phoneticPr fontId="2"/>
  </si>
  <si>
    <t>産業振興センター</t>
    <rPh sb="0" eb="4">
      <t>サンギョウシンコウ</t>
    </rPh>
    <phoneticPr fontId="2"/>
  </si>
  <si>
    <t>桜ヶ丘</t>
    <rPh sb="0" eb="3">
      <t>サクラガオカ</t>
    </rPh>
    <phoneticPr fontId="2"/>
  </si>
  <si>
    <t>港南台</t>
    <rPh sb="0" eb="3">
      <t>コウナンダイ</t>
    </rPh>
    <phoneticPr fontId="2"/>
  </si>
  <si>
    <t>十日市場</t>
    <rPh sb="0" eb="4">
      <t>トオカイチバ</t>
    </rPh>
    <phoneticPr fontId="2"/>
  </si>
  <si>
    <t>武蔵中原</t>
    <rPh sb="0" eb="4">
      <t>ムサシナカハラ</t>
    </rPh>
    <phoneticPr fontId="2"/>
  </si>
  <si>
    <t>武蔵白石</t>
    <rPh sb="0" eb="4">
      <t>ムサシシライシ</t>
    </rPh>
    <phoneticPr fontId="2"/>
  </si>
  <si>
    <t>白楽</t>
    <rPh sb="0" eb="2">
      <t>ハクラク</t>
    </rPh>
    <phoneticPr fontId="2"/>
  </si>
  <si>
    <t>田奈</t>
    <rPh sb="0" eb="2">
      <t>タナ</t>
    </rPh>
    <phoneticPr fontId="2"/>
  </si>
  <si>
    <t>神奈川新町</t>
    <rPh sb="0" eb="5">
      <t>カナガワシンマチ</t>
    </rPh>
    <phoneticPr fontId="2"/>
  </si>
  <si>
    <t>湘南台</t>
    <rPh sb="0" eb="3">
      <t>ショウナンダイ</t>
    </rPh>
    <phoneticPr fontId="2"/>
  </si>
  <si>
    <t>都筑ふれあいの丘</t>
    <rPh sb="0" eb="2">
      <t>ツヅキ</t>
    </rPh>
    <rPh sb="7" eb="8">
      <t>オカ</t>
    </rPh>
    <phoneticPr fontId="2"/>
  </si>
  <si>
    <t>福浦</t>
    <rPh sb="0" eb="2">
      <t>フクウラ</t>
    </rPh>
    <phoneticPr fontId="2"/>
  </si>
  <si>
    <t>高座渋谷</t>
    <rPh sb="0" eb="4">
      <t>コウザシブヤ</t>
    </rPh>
    <phoneticPr fontId="2"/>
  </si>
  <si>
    <t>本郷台</t>
    <rPh sb="0" eb="3">
      <t>ホンゴウダイ</t>
    </rPh>
    <phoneticPr fontId="2"/>
  </si>
  <si>
    <t>武蔵新城</t>
    <rPh sb="0" eb="4">
      <t>ムサシシンジョウ</t>
    </rPh>
    <phoneticPr fontId="2"/>
  </si>
  <si>
    <t>大川</t>
    <rPh sb="0" eb="2">
      <t>オオカワ</t>
    </rPh>
    <phoneticPr fontId="2"/>
  </si>
  <si>
    <t>東白楽</t>
    <rPh sb="0" eb="3">
      <t>ヒガシハクラク</t>
    </rPh>
    <phoneticPr fontId="2"/>
  </si>
  <si>
    <t>京急東神奈川</t>
    <rPh sb="0" eb="2">
      <t>ケイキュウ</t>
    </rPh>
    <rPh sb="2" eb="6">
      <t>ヒガシカナガワ</t>
    </rPh>
    <phoneticPr fontId="2"/>
  </si>
  <si>
    <t>希望ヶ丘</t>
    <rPh sb="0" eb="4">
      <t>キボウガオカ</t>
    </rPh>
    <phoneticPr fontId="2"/>
  </si>
  <si>
    <t>岸根公園</t>
    <rPh sb="0" eb="4">
      <t>キシネコウエン</t>
    </rPh>
    <phoneticPr fontId="2"/>
  </si>
  <si>
    <t>川和町</t>
    <rPh sb="0" eb="3">
      <t>カワワチョウ</t>
    </rPh>
    <phoneticPr fontId="2"/>
  </si>
  <si>
    <t>市大医学部</t>
    <rPh sb="0" eb="5">
      <t>シダイイガクブ</t>
    </rPh>
    <phoneticPr fontId="2"/>
  </si>
  <si>
    <t>長後</t>
    <rPh sb="0" eb="2">
      <t>チョウゴ</t>
    </rPh>
    <phoneticPr fontId="2"/>
  </si>
  <si>
    <t>成瀬</t>
    <rPh sb="0" eb="2">
      <t>ナルセ</t>
    </rPh>
    <phoneticPr fontId="2"/>
  </si>
  <si>
    <t>武蔵溝ノ口</t>
    <rPh sb="0" eb="3">
      <t>ムサシミゾ</t>
    </rPh>
    <rPh sb="4" eb="5">
      <t>クチ</t>
    </rPh>
    <phoneticPr fontId="2"/>
  </si>
  <si>
    <t>反町</t>
    <rPh sb="0" eb="2">
      <t>タンマチ</t>
    </rPh>
    <phoneticPr fontId="2"/>
  </si>
  <si>
    <t>つくし野</t>
    <rPh sb="3" eb="4">
      <t>ノ</t>
    </rPh>
    <phoneticPr fontId="2"/>
  </si>
  <si>
    <t>神奈川</t>
    <rPh sb="0" eb="3">
      <t>カナガワ</t>
    </rPh>
    <phoneticPr fontId="2"/>
  </si>
  <si>
    <t>三ツ境</t>
    <rPh sb="0" eb="1">
      <t>ミ</t>
    </rPh>
    <rPh sb="2" eb="3">
      <t>キョウ</t>
    </rPh>
    <phoneticPr fontId="2"/>
  </si>
  <si>
    <t>片倉町</t>
    <rPh sb="0" eb="3">
      <t>カタクラチョウ</t>
    </rPh>
    <phoneticPr fontId="2"/>
  </si>
  <si>
    <t>八景島</t>
    <rPh sb="0" eb="3">
      <t>ハッケイジマ</t>
    </rPh>
    <phoneticPr fontId="2"/>
  </si>
  <si>
    <t>すずかけ台</t>
    <rPh sb="4" eb="5">
      <t>ダイ</t>
    </rPh>
    <phoneticPr fontId="2"/>
  </si>
  <si>
    <t>瀬谷</t>
    <rPh sb="0" eb="2">
      <t>セヤ</t>
    </rPh>
    <phoneticPr fontId="2"/>
  </si>
  <si>
    <t>三ツ沢上町</t>
    <rPh sb="0" eb="1">
      <t>ミ</t>
    </rPh>
    <rPh sb="2" eb="5">
      <t>ザワカミチョウ</t>
    </rPh>
    <phoneticPr fontId="2"/>
  </si>
  <si>
    <t>海の公園芝口</t>
    <rPh sb="0" eb="1">
      <t>ウミ</t>
    </rPh>
    <rPh sb="2" eb="4">
      <t>コウエン</t>
    </rPh>
    <rPh sb="4" eb="6">
      <t>シバグチ</t>
    </rPh>
    <phoneticPr fontId="2"/>
  </si>
  <si>
    <t>六会日大前</t>
    <rPh sb="0" eb="5">
      <t>ムツアイニチダイマエ</t>
    </rPh>
    <phoneticPr fontId="2"/>
  </si>
  <si>
    <t>つきみ野</t>
    <rPh sb="3" eb="4">
      <t>ノ</t>
    </rPh>
    <phoneticPr fontId="2"/>
  </si>
  <si>
    <t>戸部</t>
    <rPh sb="0" eb="2">
      <t>トベ</t>
    </rPh>
    <phoneticPr fontId="2"/>
  </si>
  <si>
    <t>三ツ沢下町</t>
    <rPh sb="0" eb="1">
      <t>ミ</t>
    </rPh>
    <rPh sb="2" eb="5">
      <t>ザワシモチョウ</t>
    </rPh>
    <phoneticPr fontId="2"/>
  </si>
  <si>
    <t>海の公園南口</t>
    <rPh sb="0" eb="1">
      <t>ウミ</t>
    </rPh>
    <rPh sb="2" eb="6">
      <t>コウエンミナミグチ</t>
    </rPh>
    <phoneticPr fontId="2"/>
  </si>
  <si>
    <t>善行</t>
    <rPh sb="0" eb="2">
      <t>ゼンギョウ</t>
    </rPh>
    <phoneticPr fontId="2"/>
  </si>
  <si>
    <t>日ノ出町</t>
    <rPh sb="0" eb="1">
      <t>ヒ</t>
    </rPh>
    <rPh sb="2" eb="4">
      <t>デチョウ</t>
    </rPh>
    <phoneticPr fontId="2"/>
  </si>
  <si>
    <t>野島公園</t>
    <rPh sb="0" eb="4">
      <t>ノジマコウエン</t>
    </rPh>
    <phoneticPr fontId="2"/>
  </si>
  <si>
    <t>藤沢</t>
    <rPh sb="0" eb="2">
      <t>フジサワ</t>
    </rPh>
    <phoneticPr fontId="2"/>
  </si>
  <si>
    <t>黄金町</t>
    <rPh sb="0" eb="3">
      <t>コガネチョウ</t>
    </rPh>
    <phoneticPr fontId="2"/>
  </si>
  <si>
    <t>高島町</t>
    <rPh sb="0" eb="3">
      <t>タカシマチョウ</t>
    </rPh>
    <phoneticPr fontId="2"/>
  </si>
  <si>
    <t>南太田</t>
    <rPh sb="0" eb="3">
      <t>ミナミオオタ</t>
    </rPh>
    <phoneticPr fontId="2"/>
  </si>
  <si>
    <t>井土ヶ谷</t>
    <rPh sb="0" eb="4">
      <t>イドガヤ</t>
    </rPh>
    <phoneticPr fontId="2"/>
  </si>
  <si>
    <t>弘明寺</t>
    <rPh sb="0" eb="3">
      <t>グミョウジ</t>
    </rPh>
    <phoneticPr fontId="2"/>
  </si>
  <si>
    <t>伊勢佐木長者町</t>
    <rPh sb="0" eb="7">
      <t>イセザキチョウジャマチ</t>
    </rPh>
    <phoneticPr fontId="2"/>
  </si>
  <si>
    <t>上大岡</t>
    <rPh sb="0" eb="3">
      <t>カミオオオカ</t>
    </rPh>
    <phoneticPr fontId="2"/>
  </si>
  <si>
    <t>阪東橋</t>
    <rPh sb="0" eb="3">
      <t>バンドウバシ</t>
    </rPh>
    <phoneticPr fontId="2"/>
  </si>
  <si>
    <t>屏風浦</t>
    <rPh sb="0" eb="3">
      <t>ビョウブガウラ</t>
    </rPh>
    <phoneticPr fontId="2"/>
  </si>
  <si>
    <t>吉野町</t>
    <rPh sb="0" eb="3">
      <t>ヨシノチョウ</t>
    </rPh>
    <phoneticPr fontId="2"/>
  </si>
  <si>
    <t>杉田</t>
    <rPh sb="0" eb="2">
      <t>スギタ</t>
    </rPh>
    <phoneticPr fontId="2"/>
  </si>
  <si>
    <t>蒔田</t>
    <rPh sb="0" eb="2">
      <t>マイタ</t>
    </rPh>
    <phoneticPr fontId="2"/>
  </si>
  <si>
    <t>京急富岡</t>
    <rPh sb="0" eb="4">
      <t>ケイキュウトミオカ</t>
    </rPh>
    <phoneticPr fontId="2"/>
  </si>
  <si>
    <t>能見台</t>
    <rPh sb="0" eb="3">
      <t>ノウケンダイ</t>
    </rPh>
    <phoneticPr fontId="2"/>
  </si>
  <si>
    <t>金沢文庫</t>
    <rPh sb="0" eb="4">
      <t>カナザワブンコ</t>
    </rPh>
    <phoneticPr fontId="2"/>
  </si>
  <si>
    <t>港南中央</t>
    <rPh sb="0" eb="4">
      <t>コウナンチュウオウ</t>
    </rPh>
    <phoneticPr fontId="2"/>
  </si>
  <si>
    <t>上永谷</t>
    <rPh sb="0" eb="3">
      <t>カミナガヤ</t>
    </rPh>
    <phoneticPr fontId="2"/>
  </si>
  <si>
    <t>追浜</t>
    <rPh sb="0" eb="2">
      <t>オッパマ</t>
    </rPh>
    <phoneticPr fontId="2"/>
  </si>
  <si>
    <t>下永谷</t>
    <rPh sb="0" eb="3">
      <t>シモナガヤ</t>
    </rPh>
    <phoneticPr fontId="2"/>
  </si>
  <si>
    <t>舞岡</t>
    <rPh sb="0" eb="2">
      <t>マイオカ</t>
    </rPh>
    <phoneticPr fontId="2"/>
  </si>
  <si>
    <t>踊場</t>
    <rPh sb="0" eb="2">
      <t>オドリバ</t>
    </rPh>
    <phoneticPr fontId="2"/>
  </si>
  <si>
    <t>中田</t>
    <rPh sb="0" eb="2">
      <t>ナカダ</t>
    </rPh>
    <phoneticPr fontId="2"/>
  </si>
  <si>
    <t>立場</t>
    <rPh sb="0" eb="2">
      <t>タテバ</t>
    </rPh>
    <phoneticPr fontId="2"/>
  </si>
  <si>
    <t>下飯田</t>
    <rPh sb="0" eb="3">
      <t>シモイイダ</t>
    </rPh>
    <phoneticPr fontId="2"/>
  </si>
  <si>
    <t>共通</t>
    <rPh sb="0" eb="2">
      <t>キョウツウ</t>
    </rPh>
    <phoneticPr fontId="2"/>
  </si>
  <si>
    <t>建物構造</t>
    <rPh sb="0" eb="4">
      <t>タテモノコウゾウ</t>
    </rPh>
    <phoneticPr fontId="2"/>
  </si>
  <si>
    <t>エラー回避用</t>
    <rPh sb="3" eb="5">
      <t>カイヒ</t>
    </rPh>
    <rPh sb="5" eb="6">
      <t>ヨウ</t>
    </rPh>
    <phoneticPr fontId="2"/>
  </si>
  <si>
    <t>建物面積</t>
    <rPh sb="0" eb="2">
      <t>タテモノ</t>
    </rPh>
    <rPh sb="2" eb="4">
      <t>メンセキ</t>
    </rPh>
    <phoneticPr fontId="2"/>
  </si>
  <si>
    <t>継続は元の建物　新築は計画している建物　が対象</t>
    <rPh sb="0" eb="2">
      <t>ケイゾク</t>
    </rPh>
    <rPh sb="3" eb="4">
      <t>モト</t>
    </rPh>
    <rPh sb="5" eb="7">
      <t>タテモノ</t>
    </rPh>
    <rPh sb="8" eb="10">
      <t>シンチク</t>
    </rPh>
    <rPh sb="11" eb="13">
      <t>ケイカク</t>
    </rPh>
    <rPh sb="17" eb="19">
      <t>タテモノ</t>
    </rPh>
    <rPh sb="21" eb="23">
      <t>タイショウ</t>
    </rPh>
    <phoneticPr fontId="2"/>
  </si>
  <si>
    <t>大型店舗</t>
    <phoneticPr fontId="2"/>
  </si>
  <si>
    <t>中小型店舗</t>
    <rPh sb="0" eb="1">
      <t>チュウ</t>
    </rPh>
    <rPh sb="1" eb="2">
      <t>ショウ</t>
    </rPh>
    <rPh sb="3" eb="5">
      <t>テンポ</t>
    </rPh>
    <phoneticPr fontId="2"/>
  </si>
  <si>
    <t>大型小売店舗</t>
    <rPh sb="2" eb="4">
      <t>コウリ</t>
    </rPh>
    <phoneticPr fontId="2"/>
  </si>
  <si>
    <t>小売店舗</t>
    <rPh sb="0" eb="2">
      <t>コウリ</t>
    </rPh>
    <rPh sb="2" eb="4">
      <t>テンポ</t>
    </rPh>
    <phoneticPr fontId="2"/>
  </si>
  <si>
    <t>事務所兼店舗</t>
    <rPh sb="0" eb="3">
      <t>ジムショ</t>
    </rPh>
    <rPh sb="3" eb="4">
      <t>ケン</t>
    </rPh>
    <rPh sb="4" eb="6">
      <t>テンポ</t>
    </rPh>
    <phoneticPr fontId="2"/>
  </si>
  <si>
    <t>（２）電子申請</t>
    <rPh sb="3" eb="5">
      <t>デンシ</t>
    </rPh>
    <rPh sb="5" eb="7">
      <t>シンセイ</t>
    </rPh>
    <phoneticPr fontId="47"/>
  </si>
  <si>
    <t>商業施設（自用）</t>
    <phoneticPr fontId="2"/>
  </si>
  <si>
    <t>商業施設（賃貸）</t>
    <phoneticPr fontId="2"/>
  </si>
  <si>
    <t>商業施設（販売）</t>
    <phoneticPr fontId="2"/>
  </si>
  <si>
    <t>実測清算</t>
    <phoneticPr fontId="2"/>
  </si>
  <si>
    <t>実測清算を選択後「0.00㎡」と表示→E57、E60が未入力</t>
    <rPh sb="0" eb="2">
      <t>ジッソク</t>
    </rPh>
    <rPh sb="5" eb="7">
      <t>センタク</t>
    </rPh>
    <rPh sb="7" eb="8">
      <t>ゴ</t>
    </rPh>
    <rPh sb="16" eb="18">
      <t>ヒョウジ</t>
    </rPh>
    <rPh sb="27" eb="30">
      <t>ミニュウリョク</t>
    </rPh>
    <phoneticPr fontId="2"/>
  </si>
  <si>
    <t>実測清算なし（契約書上の面積：実測）</t>
  </si>
  <si>
    <t>実測清算なし（契約書上の面積：登記）</t>
    <rPh sb="15" eb="17">
      <t>トウキ</t>
    </rPh>
    <phoneticPr fontId="2"/>
  </si>
  <si>
    <t>実測清算あり（契約書上の面積：実測）</t>
    <rPh sb="0" eb="2">
      <t>ジッソク</t>
    </rPh>
    <rPh sb="7" eb="10">
      <t>ケイヤクショ</t>
    </rPh>
    <rPh sb="10" eb="11">
      <t>ウエ</t>
    </rPh>
    <rPh sb="12" eb="14">
      <t>メンセキ</t>
    </rPh>
    <rPh sb="15" eb="17">
      <t>ジッソク</t>
    </rPh>
    <phoneticPr fontId="2"/>
  </si>
  <si>
    <t>実測清算あり（契約書上の面積：登記）</t>
    <rPh sb="15" eb="17">
      <t>トウキ</t>
    </rPh>
    <phoneticPr fontId="2"/>
  </si>
  <si>
    <t>表示情報　目的②</t>
    <rPh sb="5" eb="7">
      <t>モクテキ</t>
    </rPh>
    <phoneticPr fontId="2"/>
  </si>
  <si>
    <t>表示情報　目的③</t>
    <rPh sb="5" eb="7">
      <t>モクテキ</t>
    </rPh>
    <phoneticPr fontId="2"/>
  </si>
  <si>
    <t>表示情報　参考①</t>
    <rPh sb="5" eb="7">
      <t>サンコウ</t>
    </rPh>
    <phoneticPr fontId="2"/>
  </si>
  <si>
    <t>表示情報　参考②</t>
    <phoneticPr fontId="2"/>
  </si>
  <si>
    <t>表示情報　参考③</t>
    <phoneticPr fontId="2"/>
  </si>
  <si>
    <t>表示情報　目的①</t>
    <rPh sb="0" eb="2">
      <t>ヒョウジ</t>
    </rPh>
    <rPh sb="2" eb="4">
      <t>ジョウホウ</t>
    </rPh>
    <rPh sb="5" eb="7">
      <t>モクテキ</t>
    </rPh>
    <phoneticPr fontId="2"/>
  </si>
  <si>
    <r>
      <t>未定の場合は</t>
    </r>
    <r>
      <rPr>
        <b/>
        <sz val="11"/>
        <color rgb="FF0000FF"/>
        <rFont val="ＭＳ 明朝"/>
        <family val="1"/>
        <charset val="128"/>
      </rPr>
      <t>想定数値</t>
    </r>
    <r>
      <rPr>
        <sz val="11"/>
        <color theme="1"/>
        <rFont val="ＭＳ 明朝"/>
        <family val="1"/>
        <charset val="128"/>
      </rPr>
      <t>で入力（</t>
    </r>
    <r>
      <rPr>
        <b/>
        <sz val="11"/>
        <color rgb="FFFF0000"/>
        <rFont val="ＭＳ ゴシック"/>
        <family val="3"/>
        <charset val="128"/>
      </rPr>
      <t>未定は不可</t>
    </r>
    <r>
      <rPr>
        <sz val="11"/>
        <color theme="1"/>
        <rFont val="ＭＳ 明朝"/>
        <family val="1"/>
        <charset val="128"/>
      </rPr>
      <t>）してください。</t>
    </r>
    <rPh sb="0" eb="2">
      <t>ミテイ</t>
    </rPh>
    <rPh sb="3" eb="5">
      <t>バアイ</t>
    </rPh>
    <rPh sb="6" eb="8">
      <t>ソウテイ</t>
    </rPh>
    <rPh sb="8" eb="10">
      <t>スウチ</t>
    </rPh>
    <rPh sb="11" eb="13">
      <t>ニュウリョク</t>
    </rPh>
    <phoneticPr fontId="47"/>
  </si>
  <si>
    <t>ファンド</t>
    <phoneticPr fontId="2"/>
  </si>
  <si>
    <t>投資法人</t>
    <phoneticPr fontId="2"/>
  </si>
  <si>
    <t>ＳＰＣ</t>
    <phoneticPr fontId="2"/>
  </si>
  <si>
    <t>学校法人</t>
    <phoneticPr fontId="2"/>
  </si>
  <si>
    <t>医療法人</t>
    <phoneticPr fontId="2"/>
  </si>
  <si>
    <t>社会福祉法人</t>
    <phoneticPr fontId="2"/>
  </si>
  <si>
    <t>宗教法人</t>
    <phoneticPr fontId="2"/>
  </si>
  <si>
    <t>その他（営業譲渡）</t>
    <rPh sb="2" eb="3">
      <t>タ</t>
    </rPh>
    <phoneticPr fontId="2"/>
  </si>
  <si>
    <t>その他（予約完結権）</t>
    <rPh sb="2" eb="3">
      <t>タ</t>
    </rPh>
    <phoneticPr fontId="2"/>
  </si>
  <si>
    <t>その他（買戻権）</t>
    <rPh sb="2" eb="3">
      <t>タ</t>
    </rPh>
    <phoneticPr fontId="2"/>
  </si>
  <si>
    <t>代表社員</t>
    <rPh sb="0" eb="4">
      <t>ダイヒョウシャイン</t>
    </rPh>
    <phoneticPr fontId="2"/>
  </si>
  <si>
    <t>高さ制限30ｍ</t>
    <phoneticPr fontId="2"/>
  </si>
  <si>
    <t>宅地造成工事規制区域、外壁後退１ｍ</t>
    <phoneticPr fontId="2"/>
  </si>
  <si>
    <r>
      <rPr>
        <b/>
        <sz val="9"/>
        <color rgb="FFFFFF00"/>
        <rFont val="ＭＳ Ｐゴシック"/>
        <family val="3"/>
        <charset val="128"/>
      </rPr>
      <t>小数点第２位</t>
    </r>
    <r>
      <rPr>
        <b/>
        <sz val="9"/>
        <rFont val="ＭＳ Ｐゴシック"/>
        <family val="3"/>
        <charset val="128"/>
      </rPr>
      <t>まで入力　</t>
    </r>
    <r>
      <rPr>
        <b/>
        <sz val="9"/>
        <color rgb="FFFF0000"/>
        <rFont val="ＭＳ Ｐゴシック"/>
        <family val="3"/>
        <charset val="128"/>
      </rPr>
      <t>年間賃料÷（総取得額－必要経費）　</t>
    </r>
    <r>
      <rPr>
        <b/>
        <sz val="9"/>
        <rFont val="ＭＳ Ｐゴシック"/>
        <family val="3"/>
        <charset val="128"/>
      </rPr>
      <t>【記入例】　「</t>
    </r>
    <r>
      <rPr>
        <b/>
        <sz val="9"/>
        <color rgb="FFFFFF00"/>
        <rFont val="ＭＳ Ｐゴシック"/>
        <family val="3"/>
        <charset val="128"/>
      </rPr>
      <t>16.05</t>
    </r>
    <r>
      <rPr>
        <b/>
        <sz val="9"/>
        <rFont val="ＭＳ Ｐゴシック"/>
        <family val="3"/>
        <charset val="128"/>
      </rPr>
      <t>」と入力すると「16.05 ％」と表示</t>
    </r>
    <rPh sb="0" eb="3">
      <t>ショウスウテン</t>
    </rPh>
    <rPh sb="3" eb="4">
      <t>ダイ</t>
    </rPh>
    <rPh sb="5" eb="6">
      <t>イ</t>
    </rPh>
    <rPh sb="8" eb="10">
      <t>ニュウリョク</t>
    </rPh>
    <rPh sb="11" eb="15">
      <t>ネンカンチンリョウ</t>
    </rPh>
    <rPh sb="17" eb="21">
      <t>ソウシュトクガク</t>
    </rPh>
    <rPh sb="22" eb="26">
      <t>ヒツヨウケイヒ</t>
    </rPh>
    <phoneticPr fontId="2"/>
  </si>
  <si>
    <r>
      <t>賃料合計　新規の場合は想定数値で可　【記入例】　「</t>
    </r>
    <r>
      <rPr>
        <b/>
        <sz val="9"/>
        <color rgb="FFFFFF00"/>
        <rFont val="ＭＳ Ｐゴシック"/>
        <family val="3"/>
        <charset val="128"/>
      </rPr>
      <t>20</t>
    </r>
    <r>
      <rPr>
        <b/>
        <sz val="9"/>
        <rFont val="ＭＳ Ｐゴシック"/>
        <family val="3"/>
        <charset val="128"/>
      </rPr>
      <t>」と入力すると「20 万円」と表示</t>
    </r>
    <rPh sb="0" eb="2">
      <t>チンリョウ</t>
    </rPh>
    <rPh sb="2" eb="4">
      <t>ゴウケイ</t>
    </rPh>
    <phoneticPr fontId="2"/>
  </si>
  <si>
    <r>
      <t>工作物を建設する場合、おおよその費用</t>
    </r>
    <r>
      <rPr>
        <b/>
        <sz val="9"/>
        <color rgb="FFFFFF00"/>
        <rFont val="ＭＳ Ｐゴシック"/>
        <family val="3"/>
        <charset val="128"/>
      </rPr>
      <t>（坪単価）　万円</t>
    </r>
    <rPh sb="0" eb="3">
      <t>コウサクブツ</t>
    </rPh>
    <rPh sb="4" eb="6">
      <t>ケンセツ</t>
    </rPh>
    <rPh sb="8" eb="10">
      <t>バアイ</t>
    </rPh>
    <rPh sb="16" eb="18">
      <t>ヒヨウ</t>
    </rPh>
    <rPh sb="19" eb="22">
      <t>ツボタンカ</t>
    </rPh>
    <rPh sb="24" eb="26">
      <t>マンエン</t>
    </rPh>
    <phoneticPr fontId="2"/>
  </si>
  <si>
    <r>
      <t>【記入例】　「</t>
    </r>
    <r>
      <rPr>
        <b/>
        <sz val="9"/>
        <color rgb="FFFFFF00"/>
        <rFont val="ＭＳ Ｐゴシック"/>
        <family val="3"/>
        <charset val="128"/>
      </rPr>
      <t>20</t>
    </r>
    <r>
      <rPr>
        <b/>
        <sz val="9"/>
        <rFont val="ＭＳ Ｐゴシック"/>
        <family val="3"/>
        <charset val="128"/>
      </rPr>
      <t>」と入力すると「20 万円」と表示</t>
    </r>
    <rPh sb="1" eb="3">
      <t>キニュウ</t>
    </rPh>
    <rPh sb="3" eb="4">
      <t>レイ</t>
    </rPh>
    <rPh sb="11" eb="13">
      <t>ニュウリョク</t>
    </rPh>
    <rPh sb="20" eb="21">
      <t>マン</t>
    </rPh>
    <rPh sb="21" eb="22">
      <t>エン</t>
    </rPh>
    <rPh sb="24" eb="26">
      <t>ヒョウジ</t>
    </rPh>
    <phoneticPr fontId="2"/>
  </si>
  <si>
    <r>
      <t>　</t>
    </r>
    <r>
      <rPr>
        <b/>
        <sz val="11"/>
        <color rgb="FF0000FF"/>
        <rFont val="ＭＳ 明朝"/>
        <family val="1"/>
        <charset val="128"/>
      </rPr>
      <t>「Alt」＋「↓」</t>
    </r>
    <r>
      <rPr>
        <sz val="11"/>
        <color theme="1"/>
        <rFont val="ＭＳ 明朝"/>
        <family val="1"/>
        <charset val="128"/>
      </rPr>
      <t>でリストを表示させ</t>
    </r>
    <phoneticPr fontId="47"/>
  </si>
  <si>
    <r>
      <t>標準的な</t>
    </r>
    <r>
      <rPr>
        <b/>
        <sz val="9"/>
        <color rgb="FFFFFF00"/>
        <rFont val="ＭＳ Ｐゴシック"/>
        <family val="3"/>
        <charset val="128"/>
      </rPr>
      <t>１戸あたり</t>
    </r>
    <r>
      <rPr>
        <b/>
        <sz val="9"/>
        <rFont val="ＭＳ Ｐゴシック"/>
        <family val="3"/>
        <charset val="128"/>
      </rPr>
      <t>の価格　【記入例】　「</t>
    </r>
    <r>
      <rPr>
        <b/>
        <sz val="9"/>
        <color rgb="FFFFFF00"/>
        <rFont val="ＭＳ Ｐゴシック"/>
        <family val="3"/>
        <charset val="128"/>
      </rPr>
      <t>5430</t>
    </r>
    <r>
      <rPr>
        <b/>
        <sz val="9"/>
        <rFont val="ＭＳ Ｐゴシック"/>
        <family val="3"/>
        <charset val="128"/>
      </rPr>
      <t>」と入力すると「5430万円/戸」と表示</t>
    </r>
    <rPh sb="0" eb="2">
      <t>ヒョウジュン</t>
    </rPh>
    <rPh sb="2" eb="3">
      <t>テキ</t>
    </rPh>
    <rPh sb="10" eb="12">
      <t>カカク</t>
    </rPh>
    <rPh sb="39" eb="40">
      <t>コ</t>
    </rPh>
    <phoneticPr fontId="2"/>
  </si>
  <si>
    <r>
      <t>【記入例】　20万なら「</t>
    </r>
    <r>
      <rPr>
        <b/>
        <sz val="9"/>
        <color rgb="FFFFFF00"/>
        <rFont val="ＭＳ Ｐゴシック"/>
        <family val="3"/>
        <charset val="128"/>
      </rPr>
      <t>20</t>
    </r>
    <r>
      <rPr>
        <b/>
        <sz val="9"/>
        <rFont val="ＭＳ Ｐゴシック"/>
        <family val="3"/>
        <charset val="128"/>
      </rPr>
      <t>」と入力　単位：</t>
    </r>
    <r>
      <rPr>
        <b/>
        <sz val="9"/>
        <color rgb="FF0000FF"/>
        <rFont val="ＭＳ Ｐゴシック"/>
        <family val="3"/>
        <charset val="128"/>
      </rPr>
      <t>1000万以上</t>
    </r>
    <r>
      <rPr>
        <b/>
        <sz val="9"/>
        <rFont val="ＭＳ Ｐゴシック"/>
        <family val="3"/>
        <charset val="128"/>
      </rPr>
      <t>→</t>
    </r>
    <r>
      <rPr>
        <b/>
        <sz val="9"/>
        <color rgb="FFFF0000"/>
        <rFont val="ＭＳ Ｐゴシック"/>
        <family val="3"/>
        <charset val="128"/>
      </rPr>
      <t>百万円</t>
    </r>
    <r>
      <rPr>
        <b/>
        <sz val="9"/>
        <rFont val="ＭＳ Ｐゴシック"/>
        <family val="3"/>
        <charset val="128"/>
      </rPr>
      <t>　</t>
    </r>
    <r>
      <rPr>
        <b/>
        <sz val="9"/>
        <color rgb="FF0000FF"/>
        <rFont val="ＭＳ Ｐゴシック"/>
        <family val="3"/>
        <charset val="128"/>
      </rPr>
      <t>999万以下</t>
    </r>
    <r>
      <rPr>
        <b/>
        <sz val="9"/>
        <rFont val="ＭＳ Ｐゴシック"/>
        <family val="3"/>
        <charset val="128"/>
      </rPr>
      <t>→</t>
    </r>
    <r>
      <rPr>
        <b/>
        <sz val="9"/>
        <color rgb="FFFF0000"/>
        <rFont val="ＭＳ Ｐゴシック"/>
        <family val="3"/>
        <charset val="128"/>
      </rPr>
      <t>十万円</t>
    </r>
    <rPh sb="8" eb="9">
      <t>マン</t>
    </rPh>
    <rPh sb="16" eb="18">
      <t>ニュウリョク</t>
    </rPh>
    <rPh sb="26" eb="27">
      <t>マン</t>
    </rPh>
    <rPh sb="27" eb="29">
      <t>イジョウ</t>
    </rPh>
    <rPh sb="37" eb="38">
      <t>マン</t>
    </rPh>
    <rPh sb="38" eb="40">
      <t>イカ</t>
    </rPh>
    <rPh sb="41" eb="44">
      <t>ジュウマンエン</t>
    </rPh>
    <phoneticPr fontId="2"/>
  </si>
  <si>
    <r>
      <t>造成費用（処分費用も含む）　単位：</t>
    </r>
    <r>
      <rPr>
        <b/>
        <sz val="9"/>
        <color rgb="FF0000FF"/>
        <rFont val="ＭＳ Ｐゴシック"/>
        <family val="3"/>
        <charset val="128"/>
      </rPr>
      <t>万円/坪</t>
    </r>
    <rPh sb="0" eb="2">
      <t>ゾウセイ</t>
    </rPh>
    <rPh sb="5" eb="7">
      <t>ショブン</t>
    </rPh>
    <rPh sb="7" eb="9">
      <t>ヒヨウ</t>
    </rPh>
    <rPh sb="10" eb="11">
      <t>フク</t>
    </rPh>
    <phoneticPr fontId="2"/>
  </si>
  <si>
    <r>
      <t>単位：</t>
    </r>
    <r>
      <rPr>
        <b/>
        <sz val="9"/>
        <color rgb="FF0000FF"/>
        <rFont val="ＭＳ Ｐゴシック"/>
        <family val="3"/>
        <charset val="128"/>
      </rPr>
      <t>1000万以上</t>
    </r>
    <r>
      <rPr>
        <b/>
        <sz val="9"/>
        <rFont val="ＭＳ Ｐゴシック"/>
        <family val="3"/>
        <charset val="128"/>
      </rPr>
      <t>→</t>
    </r>
    <r>
      <rPr>
        <b/>
        <sz val="9"/>
        <color rgb="FFFF0000"/>
        <rFont val="ＭＳ Ｐゴシック"/>
        <family val="3"/>
        <charset val="128"/>
      </rPr>
      <t>百万円</t>
    </r>
    <r>
      <rPr>
        <b/>
        <sz val="9"/>
        <rFont val="ＭＳ Ｐゴシック"/>
        <family val="3"/>
        <charset val="128"/>
      </rPr>
      <t>　</t>
    </r>
    <r>
      <rPr>
        <b/>
        <sz val="9"/>
        <color rgb="FF0000FF"/>
        <rFont val="ＭＳ Ｐゴシック"/>
        <family val="3"/>
        <charset val="128"/>
      </rPr>
      <t>999万以下</t>
    </r>
    <r>
      <rPr>
        <b/>
        <sz val="9"/>
        <rFont val="ＭＳ Ｐゴシック"/>
        <family val="3"/>
        <charset val="128"/>
      </rPr>
      <t>→</t>
    </r>
    <r>
      <rPr>
        <b/>
        <sz val="9"/>
        <color rgb="FFFF0000"/>
        <rFont val="ＭＳ Ｐゴシック"/>
        <family val="3"/>
        <charset val="128"/>
      </rPr>
      <t>1万円</t>
    </r>
    <rPh sb="7" eb="8">
      <t>マン</t>
    </rPh>
    <rPh sb="8" eb="10">
      <t>イジョウ</t>
    </rPh>
    <rPh sb="18" eb="19">
      <t>マン</t>
    </rPh>
    <rPh sb="19" eb="21">
      <t>イカ</t>
    </rPh>
    <rPh sb="23" eb="24">
      <t>マン</t>
    </rPh>
    <rPh sb="24" eb="25">
      <t>エン</t>
    </rPh>
    <phoneticPr fontId="2"/>
  </si>
  <si>
    <r>
      <t>一団で新規以外の場合、最初に届けた時の受付番号　</t>
    </r>
    <r>
      <rPr>
        <b/>
        <sz val="9"/>
        <color rgb="FFFF0000"/>
        <rFont val="ＭＳ Ｐゴシック"/>
        <family val="3"/>
        <charset val="128"/>
      </rPr>
      <t>不明な場合は空欄でも可</t>
    </r>
    <rPh sb="3" eb="7">
      <t>シンキイガイ</t>
    </rPh>
    <rPh sb="8" eb="10">
      <t>バアイ</t>
    </rPh>
    <rPh sb="11" eb="13">
      <t>サイショ</t>
    </rPh>
    <rPh sb="17" eb="18">
      <t>トキ</t>
    </rPh>
    <rPh sb="19" eb="23">
      <t>ウケツケバンゴウ</t>
    </rPh>
    <rPh sb="24" eb="26">
      <t>フメイ</t>
    </rPh>
    <rPh sb="27" eb="29">
      <t>バアイ</t>
    </rPh>
    <rPh sb="30" eb="32">
      <t>クウラン</t>
    </rPh>
    <rPh sb="34" eb="35">
      <t>カ</t>
    </rPh>
    <phoneticPr fontId="2"/>
  </si>
  <si>
    <r>
      <t>現行工作物の</t>
    </r>
    <r>
      <rPr>
        <b/>
        <sz val="9"/>
        <color rgb="FFFFFF00"/>
        <rFont val="ＭＳ Ｐゴシック"/>
        <family val="3"/>
        <charset val="128"/>
      </rPr>
      <t>解体</t>
    </r>
    <r>
      <rPr>
        <b/>
        <sz val="9"/>
        <rFont val="ＭＳ Ｐゴシック"/>
        <family val="3"/>
        <charset val="128"/>
      </rPr>
      <t>費用　　　 単位：</t>
    </r>
    <r>
      <rPr>
        <b/>
        <sz val="9"/>
        <color rgb="FF0000FF"/>
        <rFont val="ＭＳ Ｐゴシック"/>
        <family val="3"/>
        <charset val="128"/>
      </rPr>
      <t>万円/坪</t>
    </r>
    <rPh sb="0" eb="2">
      <t>ゲンコウ</t>
    </rPh>
    <rPh sb="2" eb="5">
      <t>コウサクブツ</t>
    </rPh>
    <rPh sb="6" eb="8">
      <t>カイタイ</t>
    </rPh>
    <rPh sb="8" eb="10">
      <t>ヒヨウ</t>
    </rPh>
    <rPh sb="14" eb="16">
      <t>タンイ</t>
    </rPh>
    <rPh sb="17" eb="19">
      <t>マンエン</t>
    </rPh>
    <rPh sb="20" eb="21">
      <t>ツボ</t>
    </rPh>
    <phoneticPr fontId="2"/>
  </si>
  <si>
    <r>
      <t>税込み金額　</t>
    </r>
    <r>
      <rPr>
        <b/>
        <sz val="9"/>
        <rFont val="ＭＳ Ｐゴシック"/>
        <family val="3"/>
        <charset val="128"/>
      </rPr>
      <t>用途に差異がいか、契約総額のみなら</t>
    </r>
    <r>
      <rPr>
        <b/>
        <sz val="9"/>
        <color rgb="FF0000FF"/>
        <rFont val="ＭＳ Ｐゴシック"/>
        <family val="3"/>
        <charset val="128"/>
      </rPr>
      <t>１つにまとめて良い</t>
    </r>
    <rPh sb="0" eb="2">
      <t>ゼイコ</t>
    </rPh>
    <rPh sb="3" eb="5">
      <t>キンガク</t>
    </rPh>
    <rPh sb="6" eb="8">
      <t>ヨウト</t>
    </rPh>
    <rPh sb="9" eb="11">
      <t>サイ</t>
    </rPh>
    <rPh sb="15" eb="17">
      <t>ケイヤク</t>
    </rPh>
    <rPh sb="17" eb="19">
      <t>ソウガク</t>
    </rPh>
    <rPh sb="30" eb="31">
      <t>ヨ</t>
    </rPh>
    <phoneticPr fontId="2"/>
  </si>
  <si>
    <r>
      <t>工作物がなければ「</t>
    </r>
    <r>
      <rPr>
        <b/>
        <sz val="9"/>
        <color rgb="FFFFFF00"/>
        <rFont val="ＭＳ Ｐゴシック"/>
        <family val="3"/>
        <charset val="128"/>
      </rPr>
      <t>なし</t>
    </r>
    <r>
      <rPr>
        <b/>
        <sz val="9"/>
        <rFont val="ＭＳ Ｐゴシック"/>
        <family val="3"/>
        <charset val="128"/>
      </rPr>
      <t>」を選択　用途に差異がなければ</t>
    </r>
    <r>
      <rPr>
        <b/>
        <sz val="9"/>
        <color rgb="FF0000FF"/>
        <rFont val="ＭＳ Ｐゴシック"/>
        <family val="3"/>
        <charset val="128"/>
      </rPr>
      <t>１つにまとめてよい</t>
    </r>
    <rPh sb="0" eb="3">
      <t>コウサクブツ</t>
    </rPh>
    <rPh sb="13" eb="15">
      <t>センタク</t>
    </rPh>
    <rPh sb="16" eb="18">
      <t>ヨウト</t>
    </rPh>
    <rPh sb="19" eb="21">
      <t>サイ</t>
    </rPh>
    <phoneticPr fontId="2"/>
  </si>
  <si>
    <t>横浜市長</t>
    <rPh sb="0" eb="1">
      <t>ヨコ</t>
    </rPh>
    <rPh sb="1" eb="2">
      <t>ハマ</t>
    </rPh>
    <rPh sb="2" eb="4">
      <t>シチョウ</t>
    </rPh>
    <phoneticPr fontId="2"/>
  </si>
  <si>
    <t>※</t>
    <phoneticPr fontId="2"/>
  </si>
  <si>
    <t>整理番号</t>
    <rPh sb="0" eb="4">
      <t>セイリバンゴウ</t>
    </rPh>
    <phoneticPr fontId="2"/>
  </si>
  <si>
    <t>【入力不要】</t>
    <rPh sb="3" eb="5">
      <t>フヨウ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</si>
</sst>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5">
    <numFmt numFmtId="41" formatCode="_ * #,##0_ ;_ * \-#,##0_ ;_ * &quot;-&quot;_ ;_ @_ "/>
    <numFmt numFmtId="176" formatCode="[DBNum3][$-411]&quot;第　&quot;0&quot;　号&quot;"/>
    <numFmt numFmtId="177" formatCode="&quot;( &quot;@&quot; )&quot;"/>
    <numFmt numFmtId="178" formatCode="&quot;①&quot;;;&quot;1&quot;"/>
    <numFmt numFmtId="179" formatCode="&quot;②&quot;;;&quot;2&quot;"/>
    <numFmt numFmtId="180" formatCode="&quot;③&quot;;;&quot;3&quot;"/>
    <numFmt numFmtId="181" formatCode="&quot;④&quot;;;&quot;4&quot;"/>
    <numFmt numFmtId="182" formatCode="&quot;⑤&quot;;;&quot;5&quot;"/>
    <numFmt numFmtId="183" formatCode="&quot;⑥&quot;;;&quot;6&quot;"/>
    <numFmt numFmtId="184" formatCode="&quot;⑦&quot;;;&quot;7&quot;"/>
    <numFmt numFmtId="185" formatCode="&quot; 〒&quot;000\-0000;;&quot; 〒　　　-    &quot;"/>
    <numFmt numFmtId="186" formatCode="&quot;建ぺい率　&quot;0&quot;　％&quot;;;&quot;建ぺい率　　　　％&quot;;@"/>
    <numFmt numFmtId="187" formatCode="&quot;容 積 率　&quot;0&quot;　％&quot;;;&quot;容 積 率　　　　％&quot;;@"/>
    <numFmt numFmtId="188" formatCode="0.00_ ;;;"/>
    <numFmt numFmtId="189" formatCode="&quot;合計(b)&quot;"/>
    <numFmt numFmtId="190" formatCode="&quot;平均(b) ÷ (a)&quot;"/>
    <numFmt numFmtId="191" formatCode="[$-411]gee\.mm\.dd;@"/>
    <numFmt numFmtId="192" formatCode="#,##0.00_ &quot;㎡&quot;"/>
    <numFmt numFmtId="193" formatCode="#,##0_ &quot;円&quot;"/>
    <numFmt numFmtId="194" formatCode="[$-411]gggee&quot;年&quot;mm&quot;月&quot;dd&quot;日&quot;;;&quot;令和　　年　　月　　日&quot;;@"/>
    <numFmt numFmtId="195" formatCode="[&lt;=999]000;[&lt;=9999]000\-00;000\-0000"/>
    <numFmt numFmtId="196" formatCode="0;\-0;&quot;【記載例】　〇番〇、　　〇番、　　〇〇〇〇番〇〇&quot;;@"/>
    <numFmt numFmtId="197" formatCode="0;\-0;&quot;【記載例】　〇〇区〇〇町　　　〇〇区〇〇△丁目&quot;;@"/>
    <numFmt numFmtId="198" formatCode="0;\-0;&quot;【記載例】　〇〇区〇〇△丁目〇番〇号&quot;;@"/>
    <numFmt numFmtId="199" formatCode="&quot;合計(a)&quot;"/>
    <numFmt numFmtId="200" formatCode="&quot;3&quot;"/>
    <numFmt numFmtId="201" formatCode="&quot;1&quot;;&quot;1&quot;;&quot;1&quot;;&quot;1&quot;"/>
    <numFmt numFmtId="202" formatCode="&quot;2&quot;;&quot;2&quot;;&quot;2&quot;;&quot;2&quot;"/>
    <numFmt numFmtId="203" formatCode="&quot;3&quot;;&quot;3&quot;;&quot;3&quot;;&quot;3&quot;"/>
    <numFmt numFmtId="204" formatCode="&quot;合計&quot;"/>
    <numFmt numFmtId="205" formatCode="0_ "/>
    <numFmt numFmtId="206" formatCode="&quot;&quot;;&quot;&quot;;&quot;&quot;;&quot;&quot;"/>
    <numFmt numFmtId="207" formatCode="#,##0_ &quot;戸&quot;"/>
    <numFmt numFmtId="208" formatCode="#,##0_ &quot;千万円&quot;"/>
    <numFmt numFmtId="209" formatCode="&quot;百万&quot;"/>
    <numFmt numFmtId="210" formatCode="#,##0_ &quot;人&quot;"/>
    <numFmt numFmtId="211" formatCode="0.00_ &quot;％&quot;"/>
    <numFmt numFmtId="212" formatCode="&quot;国土利用計画法第２３条第１項の規定に基づき、土地に関する&quot;"/>
    <numFmt numFmtId="213" formatCode="#0_ &quot;年&quot;"/>
    <numFmt numFmtId="214" formatCode="#0_ &quot;/　100&quot;"/>
    <numFmt numFmtId="215" formatCode="[$-411]gee;@"/>
    <numFmt numFmtId="216" formatCode="#,##0&quot; 人&quot;;;&quot;人&quot;"/>
    <numFmt numFmtId="217" formatCode="#,##0_ &quot;万円/坪&quot;"/>
    <numFmt numFmtId="218" formatCode="#,##0.00_ &quot;㎡/戸&quot;"/>
    <numFmt numFmtId="219" formatCode="#,##0.00_ &quot;㎡/区画&quot;"/>
    <numFmt numFmtId="220" formatCode="&quot;利用目的&quot;;&quot;利用目的&quot;;&quot;利用目的&quot;;&quot;利用目的&quot;"/>
    <numFmt numFmtId="221" formatCode="&quot;用途等&quot;;&quot;用途等&quot;;&quot;用途等&quot;;&quot;用途等&quot;"/>
    <numFmt numFmtId="222" formatCode="[$-411]gee\.mm\.dd\(aaa\);@"/>
    <numFmt numFmtId="223" formatCode="&quot;用途&quot;;&quot;用途&quot;;&quot;用途&quot;;&quot;用途&quot;"/>
    <numFmt numFmtId="224" formatCode="&quot;地域&quot;;&quot;地域&quot;;&quot;地域&quot;;&quot;地域&quot;"/>
    <numFmt numFmtId="225" formatCode="&quot;←自動（変更禁止）　　&quot;0"/>
    <numFmt numFmtId="226" formatCode="#,##0_ &quot;万円&quot;"/>
    <numFmt numFmtId="227" formatCode="[&gt;=10000]#&quot;億&quot;#,##0_ &quot;万円/戸&quot;;[&lt;=9999]#,##0_ &quot;万円/戸&quot;"/>
    <numFmt numFmtId="228" formatCode="[&gt;=10000]#&quot;億&quot;#,##0_ &quot;万円/月&quot;;[&lt;=9999]#,##0_ &quot;万円/月&quot;"/>
    <numFmt numFmtId="229" formatCode="&quot;データ入力欄　　（上から順に入力してください）&quot;"/>
  </numFmts>
  <fonts count="6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2"/>
      <name val="ＭＳ 明朝"/>
      <family val="1"/>
      <charset val="128"/>
    </font>
    <font>
      <sz val="8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明朝"/>
      <family val="1"/>
      <charset val="128"/>
    </font>
    <font>
      <b/>
      <sz val="11"/>
      <name val="ＭＳ Ｐゴシック"/>
      <family val="3"/>
      <charset val="128"/>
    </font>
    <font>
      <sz val="7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b/>
      <sz val="10"/>
      <name val="ＭＳ Ｐゴシック"/>
      <family val="3"/>
      <charset val="128"/>
    </font>
    <font>
      <sz val="7"/>
      <name val="ＭＳ 明朝"/>
      <family val="1"/>
      <charset val="128"/>
    </font>
    <font>
      <b/>
      <sz val="10"/>
      <name val="ＭＳ ゴシック"/>
      <family val="3"/>
      <charset val="128"/>
    </font>
    <font>
      <sz val="8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ゴシック"/>
      <family val="3"/>
      <charset val="128"/>
    </font>
    <font>
      <b/>
      <sz val="8"/>
      <color indexed="9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12"/>
      <color indexed="9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8"/>
      <color indexed="9"/>
      <name val="ＭＳ Ｐ明朝"/>
      <family val="1"/>
      <charset val="128"/>
    </font>
    <font>
      <b/>
      <sz val="8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rgb="FFFFFF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9"/>
      <name val="ＭＳ 明朝"/>
      <family val="1"/>
      <charset val="128"/>
    </font>
    <font>
      <b/>
      <sz val="9"/>
      <color rgb="FFFF0000"/>
      <name val="ＭＳ Ｐゴシック"/>
      <family val="3"/>
      <charset val="128"/>
    </font>
    <font>
      <b/>
      <sz val="11"/>
      <color rgb="FF0000FF"/>
      <name val="ＭＳ Ｐゴシック"/>
      <family val="3"/>
      <charset val="128"/>
    </font>
    <font>
      <b/>
      <sz val="10"/>
      <color rgb="FF0000FF"/>
      <name val="ＭＳ Ｐゴシック"/>
      <family val="3"/>
      <charset val="128"/>
    </font>
    <font>
      <b/>
      <sz val="9"/>
      <color rgb="FFFFFF66"/>
      <name val="ＭＳ Ｐゴシック"/>
      <family val="3"/>
      <charset val="128"/>
    </font>
    <font>
      <b/>
      <sz val="9"/>
      <color rgb="FF66FF66"/>
      <name val="ＭＳ Ｐゴシック"/>
      <family val="3"/>
      <charset val="128"/>
    </font>
    <font>
      <b/>
      <sz val="9"/>
      <color rgb="FF0000FF"/>
      <name val="ＭＳ Ｐゴシック"/>
      <family val="3"/>
      <charset val="128"/>
    </font>
    <font>
      <sz val="10"/>
      <color rgb="FF0000FF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rgb="FFFFFF00"/>
      <name val="ＭＳ Ｐゴシック"/>
      <family val="3"/>
      <charset val="128"/>
    </font>
    <font>
      <sz val="12"/>
      <name val="ＭＳ 明朝"/>
      <family val="1"/>
      <charset val="128"/>
    </font>
    <font>
      <sz val="10"/>
      <color rgb="FFFF000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1"/>
      <color rgb="FF0000FF"/>
      <name val="ＭＳ Ｐゴシック"/>
      <family val="3"/>
      <charset val="128"/>
      <scheme val="minor"/>
    </font>
    <font>
      <b/>
      <sz val="18"/>
      <color rgb="FF0000FF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color theme="1"/>
      <name val="ＭＳ 明朝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1"/>
      <color rgb="FF0000FF"/>
      <name val="ＭＳ 明朝"/>
      <family val="1"/>
      <charset val="128"/>
    </font>
    <font>
      <b/>
      <sz val="9"/>
      <color rgb="FFFFC000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b/>
      <sz val="10"/>
      <color rgb="FFFFFF00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1"/>
      <color theme="0" tint="-0.249977111117893"/>
      <name val="ＭＳ Ｐゴシック"/>
      <family val="3"/>
      <charset val="128"/>
    </font>
    <font>
      <sz val="10"/>
      <color rgb="FFFFFF0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2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dashed">
        <color indexed="64"/>
      </bottom>
      <diagonal/>
    </border>
    <border>
      <left/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hair">
        <color indexed="64"/>
      </bottom>
      <diagonal/>
    </border>
    <border>
      <left/>
      <right style="thin">
        <color indexed="64"/>
      </right>
      <top style="dashed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 diagonalDown="1">
      <left/>
      <right style="hair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hair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>
      <alignment vertical="center"/>
    </xf>
    <xf numFmtId="0" fontId="44" fillId="0" borderId="0"/>
  </cellStyleXfs>
  <cellXfs count="861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9" fillId="0" borderId="2" xfId="0" applyFont="1" applyBorder="1" applyAlignment="1"/>
    <xf numFmtId="0" fontId="18" fillId="0" borderId="0" xfId="0" applyFont="1" applyAlignment="1">
      <alignment vertical="center"/>
    </xf>
    <xf numFmtId="41" fontId="22" fillId="0" borderId="0" xfId="0" applyNumberFormat="1" applyFont="1" applyBorder="1" applyAlignment="1">
      <alignment horizontal="right" vertical="center" shrinkToFit="1"/>
    </xf>
    <xf numFmtId="41" fontId="22" fillId="0" borderId="5" xfId="0" applyNumberFormat="1" applyFont="1" applyBorder="1" applyAlignment="1">
      <alignment horizontal="right" vertical="center" shrinkToFit="1"/>
    </xf>
    <xf numFmtId="0" fontId="1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9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 shrinkToFit="1"/>
    </xf>
    <xf numFmtId="0" fontId="28" fillId="2" borderId="32" xfId="0" applyFont="1" applyFill="1" applyBorder="1" applyAlignment="1">
      <alignment horizontal="center" vertical="center" shrinkToFit="1"/>
    </xf>
    <xf numFmtId="0" fontId="19" fillId="2" borderId="32" xfId="0" applyFont="1" applyFill="1" applyBorder="1" applyAlignment="1">
      <alignment horizontal="left" vertical="center" indent="1" shrinkToFit="1"/>
    </xf>
    <xf numFmtId="0" fontId="10" fillId="0" borderId="32" xfId="0" applyFont="1" applyBorder="1" applyAlignment="1">
      <alignment horizontal="left" vertical="center" indent="1" shrinkToFit="1"/>
    </xf>
    <xf numFmtId="192" fontId="10" fillId="0" borderId="32" xfId="0" applyNumberFormat="1" applyFont="1" applyBorder="1" applyAlignment="1">
      <alignment horizontal="left" vertical="center" indent="1" shrinkToFit="1"/>
    </xf>
    <xf numFmtId="0" fontId="1" fillId="0" borderId="0" xfId="0" applyFont="1" applyAlignment="1">
      <alignment vertical="center" shrinkToFit="1"/>
    </xf>
    <xf numFmtId="0" fontId="19" fillId="0" borderId="32" xfId="0" applyFont="1" applyBorder="1" applyAlignment="1">
      <alignment vertical="center" shrinkToFit="1"/>
    </xf>
    <xf numFmtId="0" fontId="3" fillId="0" borderId="0" xfId="0" applyFont="1" applyAlignment="1">
      <alignment vertical="center"/>
    </xf>
    <xf numFmtId="195" fontId="10" fillId="0" borderId="32" xfId="0" applyNumberFormat="1" applyFont="1" applyBorder="1" applyAlignment="1">
      <alignment horizontal="left" vertical="center" indent="1" shrinkToFit="1"/>
    </xf>
    <xf numFmtId="0" fontId="29" fillId="0" borderId="32" xfId="0" applyFont="1" applyBorder="1" applyAlignment="1">
      <alignment vertical="center"/>
    </xf>
    <xf numFmtId="0" fontId="8" fillId="0" borderId="32" xfId="0" applyFont="1" applyBorder="1" applyAlignment="1">
      <alignment vertical="center"/>
    </xf>
    <xf numFmtId="0" fontId="14" fillId="3" borderId="0" xfId="0" applyFont="1" applyFill="1" applyAlignment="1">
      <alignment horizontal="center" vertical="center"/>
    </xf>
    <xf numFmtId="0" fontId="19" fillId="0" borderId="0" xfId="0" applyFont="1"/>
    <xf numFmtId="0" fontId="19" fillId="5" borderId="32" xfId="0" applyFont="1" applyFill="1" applyBorder="1" applyAlignment="1">
      <alignment horizontal="left" vertical="center" indent="1" shrinkToFit="1"/>
    </xf>
    <xf numFmtId="0" fontId="19" fillId="6" borderId="32" xfId="0" applyFont="1" applyFill="1" applyBorder="1" applyAlignment="1">
      <alignment horizontal="left" vertical="center" indent="1" shrinkToFit="1"/>
    </xf>
    <xf numFmtId="49" fontId="10" fillId="0" borderId="32" xfId="0" applyNumberFormat="1" applyFont="1" applyBorder="1" applyAlignment="1">
      <alignment horizontal="left" vertical="center" indent="1" shrinkToFit="1"/>
    </xf>
    <xf numFmtId="49" fontId="10" fillId="4" borderId="32" xfId="0" applyNumberFormat="1" applyFont="1" applyFill="1" applyBorder="1" applyAlignment="1">
      <alignment horizontal="left" vertical="center" indent="1" shrinkToFit="1"/>
    </xf>
    <xf numFmtId="196" fontId="10" fillId="0" borderId="32" xfId="0" applyNumberFormat="1" applyFont="1" applyBorder="1" applyAlignment="1">
      <alignment horizontal="left" vertical="center" indent="1" shrinkToFit="1"/>
    </xf>
    <xf numFmtId="197" fontId="10" fillId="0" borderId="32" xfId="0" applyNumberFormat="1" applyFont="1" applyBorder="1" applyAlignment="1">
      <alignment horizontal="left" vertical="center" indent="1" shrinkToFit="1"/>
    </xf>
    <xf numFmtId="198" fontId="10" fillId="0" borderId="32" xfId="0" applyNumberFormat="1" applyFont="1" applyBorder="1" applyAlignment="1">
      <alignment horizontal="left" vertical="center" indent="1" shrinkToFit="1"/>
    </xf>
    <xf numFmtId="193" fontId="10" fillId="3" borderId="32" xfId="0" applyNumberFormat="1" applyFont="1" applyFill="1" applyBorder="1" applyAlignment="1">
      <alignment horizontal="left" vertical="center" indent="1" shrinkToFit="1"/>
    </xf>
    <xf numFmtId="193" fontId="10" fillId="4" borderId="32" xfId="0" applyNumberFormat="1" applyFont="1" applyFill="1" applyBorder="1" applyAlignment="1">
      <alignment horizontal="left" vertical="center" indent="1" shrinkToFit="1"/>
    </xf>
    <xf numFmtId="0" fontId="19" fillId="2" borderId="32" xfId="0" applyFont="1" applyFill="1" applyBorder="1" applyAlignment="1">
      <alignment horizontal="center" vertical="center" shrinkToFit="1"/>
    </xf>
    <xf numFmtId="205" fontId="10" fillId="4" borderId="32" xfId="0" applyNumberFormat="1" applyFont="1" applyFill="1" applyBorder="1" applyAlignment="1">
      <alignment horizontal="left" vertical="center" indent="1" shrinkToFit="1"/>
    </xf>
    <xf numFmtId="0" fontId="35" fillId="3" borderId="0" xfId="0" applyFont="1" applyFill="1" applyAlignment="1">
      <alignment horizontal="center" vertical="center"/>
    </xf>
    <xf numFmtId="0" fontId="35" fillId="3" borderId="0" xfId="0" applyFont="1" applyFill="1" applyAlignment="1">
      <alignment horizontal="left" vertical="center"/>
    </xf>
    <xf numFmtId="0" fontId="3" fillId="0" borderId="0" xfId="0" applyFont="1" applyAlignment="1">
      <alignment vertical="center"/>
    </xf>
    <xf numFmtId="0" fontId="19" fillId="0" borderId="0" xfId="0" applyFont="1" applyAlignment="1"/>
    <xf numFmtId="207" fontId="10" fillId="4" borderId="32" xfId="0" applyNumberFormat="1" applyFont="1" applyFill="1" applyBorder="1" applyAlignment="1">
      <alignment horizontal="left" vertical="center" indent="1" shrinkToFit="1"/>
    </xf>
    <xf numFmtId="0" fontId="9" fillId="0" borderId="10" xfId="0" applyFont="1" applyBorder="1" applyAlignment="1">
      <alignment horizontal="left" vertical="top" shrinkToFit="1"/>
    </xf>
    <xf numFmtId="208" fontId="10" fillId="4" borderId="32" xfId="0" applyNumberFormat="1" applyFont="1" applyFill="1" applyBorder="1" applyAlignment="1">
      <alignment horizontal="left" vertical="center" indent="1" shrinkToFit="1"/>
    </xf>
    <xf numFmtId="191" fontId="10" fillId="4" borderId="32" xfId="0" applyNumberFormat="1" applyFont="1" applyFill="1" applyBorder="1" applyAlignment="1">
      <alignment horizontal="left" vertical="center" indent="1" shrinkToFit="1"/>
    </xf>
    <xf numFmtId="192" fontId="10" fillId="4" borderId="32" xfId="0" applyNumberFormat="1" applyFont="1" applyFill="1" applyBorder="1" applyAlignment="1">
      <alignment horizontal="left" vertical="center" indent="1" shrinkToFit="1"/>
    </xf>
    <xf numFmtId="0" fontId="10" fillId="4" borderId="32" xfId="0" applyNumberFormat="1" applyFont="1" applyFill="1" applyBorder="1" applyAlignment="1">
      <alignment horizontal="left" vertical="center" indent="1" shrinkToFit="1"/>
    </xf>
    <xf numFmtId="210" fontId="10" fillId="4" borderId="32" xfId="0" applyNumberFormat="1" applyFont="1" applyFill="1" applyBorder="1" applyAlignment="1">
      <alignment horizontal="left" vertical="center" indent="1" shrinkToFit="1"/>
    </xf>
    <xf numFmtId="211" fontId="10" fillId="4" borderId="32" xfId="0" applyNumberFormat="1" applyFont="1" applyFill="1" applyBorder="1" applyAlignment="1">
      <alignment horizontal="left" vertical="center" indent="1" shrinkToFit="1"/>
    </xf>
    <xf numFmtId="0" fontId="19" fillId="0" borderId="0" xfId="0" applyFont="1" applyFill="1"/>
    <xf numFmtId="49" fontId="3" fillId="0" borderId="0" xfId="0" applyNumberFormat="1" applyFont="1" applyAlignment="1">
      <alignment vertical="center"/>
    </xf>
    <xf numFmtId="213" fontId="10" fillId="4" borderId="32" xfId="0" applyNumberFormat="1" applyFont="1" applyFill="1" applyBorder="1" applyAlignment="1">
      <alignment horizontal="left" vertical="center" indent="1" shrinkToFit="1"/>
    </xf>
    <xf numFmtId="214" fontId="10" fillId="4" borderId="32" xfId="0" applyNumberFormat="1" applyFont="1" applyFill="1" applyBorder="1" applyAlignment="1">
      <alignment horizontal="left" vertical="center" indent="1" shrinkToFit="1"/>
    </xf>
    <xf numFmtId="0" fontId="19" fillId="0" borderId="32" xfId="0" applyFont="1" applyFill="1" applyBorder="1" applyAlignment="1">
      <alignment vertical="center" shrinkToFit="1"/>
    </xf>
    <xf numFmtId="0" fontId="10" fillId="0" borderId="32" xfId="0" applyNumberFormat="1" applyFont="1" applyFill="1" applyBorder="1" applyAlignment="1">
      <alignment horizontal="left" vertical="center" indent="1" shrinkToFit="1"/>
    </xf>
    <xf numFmtId="0" fontId="19" fillId="6" borderId="32" xfId="0" applyFont="1" applyFill="1" applyBorder="1" applyAlignment="1">
      <alignment horizontal="center" vertical="center" shrinkToFit="1"/>
    </xf>
    <xf numFmtId="0" fontId="38" fillId="0" borderId="32" xfId="0" applyFont="1" applyBorder="1" applyAlignment="1">
      <alignment vertical="center"/>
    </xf>
    <xf numFmtId="0" fontId="19" fillId="2" borderId="21" xfId="0" applyFont="1" applyFill="1" applyBorder="1" applyAlignment="1">
      <alignment horizontal="left" vertical="center" indent="1"/>
    </xf>
    <xf numFmtId="0" fontId="19" fillId="2" borderId="12" xfId="0" applyFont="1" applyFill="1" applyBorder="1" applyAlignment="1">
      <alignment horizontal="left" vertical="center" indent="1"/>
    </xf>
    <xf numFmtId="0" fontId="19" fillId="2" borderId="2" xfId="0" applyFont="1" applyFill="1" applyBorder="1" applyAlignment="1">
      <alignment horizontal="left" vertical="center" indent="1"/>
    </xf>
    <xf numFmtId="0" fontId="19" fillId="8" borderId="21" xfId="0" applyFont="1" applyFill="1" applyBorder="1" applyAlignment="1">
      <alignment horizontal="left" vertical="center" indent="1"/>
    </xf>
    <xf numFmtId="0" fontId="19" fillId="8" borderId="12" xfId="0" applyFont="1" applyFill="1" applyBorder="1" applyAlignment="1">
      <alignment horizontal="left" vertical="center" indent="1"/>
    </xf>
    <xf numFmtId="0" fontId="19" fillId="8" borderId="2" xfId="0" applyFont="1" applyFill="1" applyBorder="1" applyAlignment="1">
      <alignment horizontal="left" vertical="center" indent="1"/>
    </xf>
    <xf numFmtId="0" fontId="19" fillId="8" borderId="32" xfId="0" applyFont="1" applyFill="1" applyBorder="1" applyAlignment="1">
      <alignment horizontal="center" vertical="center" shrinkToFit="1"/>
    </xf>
    <xf numFmtId="0" fontId="19" fillId="8" borderId="32" xfId="0" applyFont="1" applyFill="1" applyBorder="1" applyAlignment="1">
      <alignment horizontal="left" vertical="center" indent="1" shrinkToFit="1"/>
    </xf>
    <xf numFmtId="0" fontId="19" fillId="6" borderId="21" xfId="0" applyFont="1" applyFill="1" applyBorder="1" applyAlignment="1">
      <alignment horizontal="left" vertical="center" indent="1"/>
    </xf>
    <xf numFmtId="0" fontId="19" fillId="6" borderId="12" xfId="0" applyFont="1" applyFill="1" applyBorder="1" applyAlignment="1">
      <alignment horizontal="left" vertical="center" indent="1"/>
    </xf>
    <xf numFmtId="0" fontId="19" fillId="6" borderId="2" xfId="0" applyFont="1" applyFill="1" applyBorder="1" applyAlignment="1">
      <alignment horizontal="left" vertical="center" indent="1"/>
    </xf>
    <xf numFmtId="0" fontId="19" fillId="5" borderId="21" xfId="0" applyFont="1" applyFill="1" applyBorder="1" applyAlignment="1">
      <alignment horizontal="left" vertical="center" indent="1"/>
    </xf>
    <xf numFmtId="0" fontId="19" fillId="5" borderId="12" xfId="0" applyFont="1" applyFill="1" applyBorder="1" applyAlignment="1">
      <alignment horizontal="left" vertical="center" indent="1"/>
    </xf>
    <xf numFmtId="0" fontId="19" fillId="5" borderId="2" xfId="0" applyFont="1" applyFill="1" applyBorder="1" applyAlignment="1">
      <alignment horizontal="left" vertical="center" indent="1"/>
    </xf>
    <xf numFmtId="0" fontId="19" fillId="5" borderId="32" xfId="0" applyFont="1" applyFill="1" applyBorder="1" applyAlignment="1">
      <alignment horizontal="center" vertical="center" shrinkToFit="1"/>
    </xf>
    <xf numFmtId="0" fontId="40" fillId="9" borderId="115" xfId="0" applyFont="1" applyFill="1" applyBorder="1"/>
    <xf numFmtId="0" fontId="40" fillId="0" borderId="115" xfId="0" applyFont="1" applyBorder="1"/>
    <xf numFmtId="0" fontId="40" fillId="9" borderId="116" xfId="0" applyFont="1" applyFill="1" applyBorder="1"/>
    <xf numFmtId="0" fontId="40" fillId="0" borderId="116" xfId="0" applyFont="1" applyBorder="1"/>
    <xf numFmtId="0" fontId="35" fillId="3" borderId="117" xfId="0" applyFont="1" applyFill="1" applyBorder="1" applyAlignment="1">
      <alignment horizontal="left" vertical="center"/>
    </xf>
    <xf numFmtId="0" fontId="35" fillId="3" borderId="118" xfId="0" applyFont="1" applyFill="1" applyBorder="1" applyAlignment="1">
      <alignment horizontal="left" vertical="center"/>
    </xf>
    <xf numFmtId="0" fontId="40" fillId="9" borderId="119" xfId="0" applyFont="1" applyFill="1" applyBorder="1"/>
    <xf numFmtId="0" fontId="40" fillId="9" borderId="120" xfId="0" applyFont="1" applyFill="1" applyBorder="1"/>
    <xf numFmtId="192" fontId="34" fillId="10" borderId="32" xfId="0" applyNumberFormat="1" applyFont="1" applyFill="1" applyBorder="1" applyAlignment="1">
      <alignment horizontal="left" vertical="center" indent="1" shrinkToFit="1"/>
    </xf>
    <xf numFmtId="192" fontId="31" fillId="10" borderId="32" xfId="0" applyNumberFormat="1" applyFont="1" applyFill="1" applyBorder="1" applyAlignment="1">
      <alignment horizontal="left" vertical="center" indent="1" shrinkToFit="1"/>
    </xf>
    <xf numFmtId="193" fontId="31" fillId="10" borderId="32" xfId="0" applyNumberFormat="1" applyFont="1" applyFill="1" applyBorder="1" applyAlignment="1">
      <alignment horizontal="left" vertical="center" indent="1" shrinkToFit="1"/>
    </xf>
    <xf numFmtId="193" fontId="34" fillId="10" borderId="32" xfId="0" applyNumberFormat="1" applyFont="1" applyFill="1" applyBorder="1" applyAlignment="1">
      <alignment horizontal="left" vertical="center" indent="1" shrinkToFit="1"/>
    </xf>
    <xf numFmtId="197" fontId="34" fillId="10" borderId="32" xfId="0" applyNumberFormat="1" applyFont="1" applyFill="1" applyBorder="1" applyAlignment="1">
      <alignment horizontal="left" vertical="center" indent="1" shrinkToFit="1"/>
    </xf>
    <xf numFmtId="0" fontId="3" fillId="0" borderId="0" xfId="0" applyFont="1" applyAlignment="1">
      <alignment vertical="center"/>
    </xf>
    <xf numFmtId="0" fontId="14" fillId="2" borderId="32" xfId="0" applyFont="1" applyFill="1" applyBorder="1" applyAlignment="1">
      <alignment horizontal="left" vertical="center" indent="1" shrinkToFit="1"/>
    </xf>
    <xf numFmtId="0" fontId="35" fillId="2" borderId="21" xfId="0" applyFont="1" applyFill="1" applyBorder="1" applyAlignment="1">
      <alignment horizontal="left" vertical="center" indent="1"/>
    </xf>
    <xf numFmtId="0" fontId="19" fillId="2" borderId="12" xfId="0" applyFont="1" applyFill="1" applyBorder="1" applyAlignment="1">
      <alignment horizontal="left" vertical="center" indent="1" shrinkToFit="1"/>
    </xf>
    <xf numFmtId="0" fontId="29" fillId="2" borderId="12" xfId="0" applyFont="1" applyFill="1" applyBorder="1" applyAlignment="1">
      <alignment horizontal="left" vertical="center" indent="1" shrinkToFit="1"/>
    </xf>
    <xf numFmtId="0" fontId="19" fillId="2" borderId="2" xfId="0" applyFont="1" applyFill="1" applyBorder="1" applyAlignment="1">
      <alignment horizontal="left" vertical="center" indent="1" shrinkToFit="1"/>
    </xf>
    <xf numFmtId="0" fontId="35" fillId="5" borderId="21" xfId="0" applyFont="1" applyFill="1" applyBorder="1" applyAlignment="1">
      <alignment horizontal="left" vertical="center" indent="1"/>
    </xf>
    <xf numFmtId="0" fontId="19" fillId="5" borderId="12" xfId="0" applyFont="1" applyFill="1" applyBorder="1" applyAlignment="1">
      <alignment horizontal="left" vertical="center" indent="1" shrinkToFit="1"/>
    </xf>
    <xf numFmtId="0" fontId="29" fillId="5" borderId="12" xfId="0" applyFont="1" applyFill="1" applyBorder="1" applyAlignment="1">
      <alignment horizontal="left" vertical="center" indent="1" shrinkToFit="1"/>
    </xf>
    <xf numFmtId="0" fontId="19" fillId="5" borderId="2" xfId="0" applyFont="1" applyFill="1" applyBorder="1" applyAlignment="1">
      <alignment horizontal="left" vertical="center" indent="1" shrinkToFit="1"/>
    </xf>
    <xf numFmtId="0" fontId="39" fillId="2" borderId="32" xfId="0" applyFont="1" applyFill="1" applyBorder="1" applyAlignment="1">
      <alignment horizontal="center" vertical="center" shrinkToFit="1"/>
    </xf>
    <xf numFmtId="0" fontId="28" fillId="6" borderId="32" xfId="0" applyFont="1" applyFill="1" applyBorder="1" applyAlignment="1">
      <alignment horizontal="left" vertical="center" indent="1" shrinkToFit="1"/>
    </xf>
    <xf numFmtId="49" fontId="10" fillId="0" borderId="32" xfId="0" applyNumberFormat="1" applyFont="1" applyFill="1" applyBorder="1" applyAlignment="1">
      <alignment horizontal="left" vertical="center" indent="1" shrinkToFit="1"/>
    </xf>
    <xf numFmtId="195" fontId="10" fillId="0" borderId="32" xfId="0" applyNumberFormat="1" applyFont="1" applyFill="1" applyBorder="1" applyAlignment="1">
      <alignment horizontal="left" vertical="center" indent="1" shrinkToFit="1"/>
    </xf>
    <xf numFmtId="0" fontId="10" fillId="0" borderId="32" xfId="0" applyFont="1" applyFill="1" applyBorder="1" applyAlignment="1">
      <alignment horizontal="left" vertical="center" indent="1" shrinkToFit="1"/>
    </xf>
    <xf numFmtId="0" fontId="33" fillId="0" borderId="32" xfId="0" applyFont="1" applyBorder="1" applyAlignment="1">
      <alignment vertical="center"/>
    </xf>
    <xf numFmtId="0" fontId="19" fillId="0" borderId="0" xfId="1" applyFont="1" applyAlignment="1"/>
    <xf numFmtId="0" fontId="28" fillId="3" borderId="0" xfId="1" applyFont="1" applyFill="1" applyAlignment="1">
      <alignment horizontal="center" vertical="center"/>
    </xf>
    <xf numFmtId="0" fontId="28" fillId="3" borderId="0" xfId="0" applyFont="1" applyFill="1" applyAlignment="1">
      <alignment horizontal="center" vertical="center"/>
    </xf>
    <xf numFmtId="0" fontId="19" fillId="0" borderId="32" xfId="0" applyFont="1" applyBorder="1"/>
    <xf numFmtId="0" fontId="19" fillId="0" borderId="0" xfId="0" quotePrefix="1" applyFont="1"/>
    <xf numFmtId="0" fontId="30" fillId="0" borderId="32" xfId="0" applyFont="1" applyFill="1" applyBorder="1" applyAlignment="1">
      <alignment vertical="center"/>
    </xf>
    <xf numFmtId="217" fontId="10" fillId="4" borderId="32" xfId="0" applyNumberFormat="1" applyFont="1" applyFill="1" applyBorder="1" applyAlignment="1">
      <alignment horizontal="left" vertical="center" indent="1" shrinkToFit="1"/>
    </xf>
    <xf numFmtId="0" fontId="34" fillId="10" borderId="32" xfId="0" applyNumberFormat="1" applyFont="1" applyFill="1" applyBorder="1" applyAlignment="1">
      <alignment horizontal="left" vertical="center" indent="1" shrinkToFit="1"/>
    </xf>
    <xf numFmtId="218" fontId="34" fillId="10" borderId="32" xfId="0" applyNumberFormat="1" applyFont="1" applyFill="1" applyBorder="1" applyAlignment="1">
      <alignment horizontal="left" vertical="center" indent="1" shrinkToFit="1"/>
    </xf>
    <xf numFmtId="219" fontId="34" fillId="10" borderId="32" xfId="0" applyNumberFormat="1" applyFont="1" applyFill="1" applyBorder="1" applyAlignment="1">
      <alignment horizontal="left" vertical="center" indent="1" shrinkToFit="1"/>
    </xf>
    <xf numFmtId="0" fontId="43" fillId="2" borderId="32" xfId="0" applyFont="1" applyFill="1" applyBorder="1" applyAlignment="1">
      <alignment horizontal="left" vertical="center" indent="1" shrinkToFit="1"/>
    </xf>
    <xf numFmtId="211" fontId="10" fillId="7" borderId="32" xfId="0" applyNumberFormat="1" applyFont="1" applyFill="1" applyBorder="1" applyAlignment="1">
      <alignment horizontal="left" vertical="center" indent="1" shrinkToFit="1"/>
    </xf>
    <xf numFmtId="211" fontId="34" fillId="10" borderId="32" xfId="0" applyNumberFormat="1" applyFont="1" applyFill="1" applyBorder="1" applyAlignment="1">
      <alignment horizontal="left" vertical="center" indent="1" shrinkToFit="1"/>
    </xf>
    <xf numFmtId="210" fontId="10" fillId="3" borderId="32" xfId="0" applyNumberFormat="1" applyFont="1" applyFill="1" applyBorder="1" applyAlignment="1">
      <alignment horizontal="left" vertical="center" indent="1" shrinkToFit="1"/>
    </xf>
    <xf numFmtId="0" fontId="43" fillId="0" borderId="32" xfId="0" applyFont="1" applyBorder="1" applyAlignment="1">
      <alignment vertical="center" shrinkToFit="1"/>
    </xf>
    <xf numFmtId="0" fontId="10" fillId="0" borderId="0" xfId="0" applyFont="1" applyAlignment="1">
      <alignment vertical="center"/>
    </xf>
    <xf numFmtId="0" fontId="44" fillId="0" borderId="0" xfId="2" applyAlignment="1">
      <alignment vertical="center"/>
    </xf>
    <xf numFmtId="0" fontId="48" fillId="0" borderId="0" xfId="2" applyFont="1" applyAlignment="1">
      <alignment vertical="center"/>
    </xf>
    <xf numFmtId="191" fontId="44" fillId="0" borderId="0" xfId="2" applyNumberFormat="1" applyAlignment="1">
      <alignment vertical="center"/>
    </xf>
    <xf numFmtId="0" fontId="50" fillId="0" borderId="0" xfId="2" applyFont="1" applyAlignment="1">
      <alignment vertical="center"/>
    </xf>
    <xf numFmtId="0" fontId="53" fillId="0" borderId="0" xfId="2" applyFont="1" applyAlignment="1">
      <alignment vertical="center"/>
    </xf>
    <xf numFmtId="0" fontId="53" fillId="0" borderId="0" xfId="2" applyFont="1" applyAlignment="1">
      <alignment vertical="center"/>
    </xf>
    <xf numFmtId="0" fontId="54" fillId="0" borderId="0" xfId="2" applyFont="1" applyAlignment="1">
      <alignment vertical="center"/>
    </xf>
    <xf numFmtId="0" fontId="55" fillId="0" borderId="0" xfId="2" applyFont="1" applyAlignment="1">
      <alignment horizontal="left" vertical="center" indent="2" shrinkToFit="1"/>
    </xf>
    <xf numFmtId="0" fontId="55" fillId="0" borderId="0" xfId="2" applyFont="1" applyAlignment="1">
      <alignment horizontal="left" vertical="center" indent="1" shrinkToFit="1"/>
    </xf>
    <xf numFmtId="0" fontId="56" fillId="0" borderId="10" xfId="2" applyFont="1" applyBorder="1" applyAlignment="1">
      <alignment horizontal="center" vertical="center" shrinkToFit="1"/>
    </xf>
    <xf numFmtId="0" fontId="53" fillId="0" borderId="0" xfId="2" applyFont="1" applyAlignment="1">
      <alignment vertical="center"/>
    </xf>
    <xf numFmtId="0" fontId="10" fillId="0" borderId="0" xfId="0" applyFont="1" applyBorder="1" applyAlignment="1">
      <alignment horizontal="left" vertical="center" indent="1" shrinkToFit="1"/>
    </xf>
    <xf numFmtId="0" fontId="50" fillId="0" borderId="0" xfId="2" applyFont="1" applyAlignment="1">
      <alignment vertical="center"/>
    </xf>
    <xf numFmtId="0" fontId="50" fillId="0" borderId="0" xfId="2" applyFont="1" applyAlignment="1">
      <alignment vertical="center"/>
    </xf>
    <xf numFmtId="0" fontId="53" fillId="0" borderId="0" xfId="2" applyFont="1" applyBorder="1" applyAlignment="1">
      <alignment vertical="center" shrinkToFit="1"/>
    </xf>
    <xf numFmtId="0" fontId="50" fillId="0" borderId="0" xfId="2" applyFont="1" applyAlignment="1">
      <alignment vertical="center"/>
    </xf>
    <xf numFmtId="222" fontId="14" fillId="3" borderId="0" xfId="0" applyNumberFormat="1" applyFont="1" applyFill="1" applyAlignment="1">
      <alignment horizontal="center" vertical="center"/>
    </xf>
    <xf numFmtId="222" fontId="19" fillId="0" borderId="0" xfId="0" applyNumberFormat="1" applyFont="1" applyAlignment="1">
      <alignment horizontal="center"/>
    </xf>
    <xf numFmtId="222" fontId="43" fillId="0" borderId="0" xfId="0" applyNumberFormat="1" applyFont="1" applyAlignment="1">
      <alignment horizontal="center"/>
    </xf>
    <xf numFmtId="0" fontId="43" fillId="0" borderId="0" xfId="0" applyFont="1" applyAlignment="1"/>
    <xf numFmtId="222" fontId="10" fillId="0" borderId="32" xfId="0" applyNumberFormat="1" applyFont="1" applyBorder="1" applyAlignment="1">
      <alignment horizontal="left" vertical="center" indent="1" shrinkToFit="1"/>
    </xf>
    <xf numFmtId="222" fontId="41" fillId="10" borderId="32" xfId="0" applyNumberFormat="1" applyFont="1" applyFill="1" applyBorder="1" applyAlignment="1">
      <alignment horizontal="left" vertical="center" indent="1" shrinkToFit="1"/>
    </xf>
    <xf numFmtId="191" fontId="10" fillId="0" borderId="32" xfId="0" applyNumberFormat="1" applyFont="1" applyBorder="1" applyAlignment="1">
      <alignment horizontal="left" vertical="center" indent="1" shrinkToFit="1"/>
    </xf>
    <xf numFmtId="14" fontId="10" fillId="0" borderId="32" xfId="0" applyNumberFormat="1" applyFont="1" applyFill="1" applyBorder="1" applyAlignment="1">
      <alignment horizontal="left" vertical="center" indent="1" shrinkToFit="1"/>
    </xf>
    <xf numFmtId="0" fontId="50" fillId="0" borderId="0" xfId="2" applyFont="1" applyAlignment="1">
      <alignment vertical="center"/>
    </xf>
    <xf numFmtId="0" fontId="53" fillId="0" borderId="0" xfId="2" applyFont="1" applyAlignment="1">
      <alignment vertical="center"/>
    </xf>
    <xf numFmtId="0" fontId="60" fillId="0" borderId="0" xfId="2" applyFont="1" applyAlignment="1">
      <alignment vertical="center"/>
    </xf>
    <xf numFmtId="0" fontId="50" fillId="0" borderId="0" xfId="2" applyFont="1" applyAlignment="1">
      <alignment vertical="center"/>
    </xf>
    <xf numFmtId="0" fontId="43" fillId="0" borderId="116" xfId="0" applyFont="1" applyBorder="1"/>
    <xf numFmtId="0" fontId="43" fillId="9" borderId="116" xfId="0" applyFont="1" applyFill="1" applyBorder="1"/>
    <xf numFmtId="0" fontId="63" fillId="0" borderId="0" xfId="0" applyFont="1" applyAlignment="1">
      <alignment horizontal="center" vertical="center" shrinkToFit="1"/>
    </xf>
    <xf numFmtId="0" fontId="64" fillId="8" borderId="32" xfId="0" applyFont="1" applyFill="1" applyBorder="1" applyAlignment="1">
      <alignment horizontal="center" vertical="center" shrinkToFit="1"/>
    </xf>
    <xf numFmtId="0" fontId="64" fillId="2" borderId="32" xfId="0" applyFont="1" applyFill="1" applyBorder="1" applyAlignment="1">
      <alignment horizontal="left" vertical="center" indent="1" shrinkToFit="1"/>
    </xf>
    <xf numFmtId="0" fontId="31" fillId="10" borderId="32" xfId="0" applyNumberFormat="1" applyFont="1" applyFill="1" applyBorder="1" applyAlignment="1">
      <alignment horizontal="left" vertical="center" indent="1" shrinkToFit="1"/>
    </xf>
    <xf numFmtId="225" fontId="64" fillId="0" borderId="32" xfId="0" applyNumberFormat="1" applyFont="1" applyBorder="1" applyAlignment="1">
      <alignment horizontal="left" vertical="center" shrinkToFit="1"/>
    </xf>
    <xf numFmtId="0" fontId="43" fillId="8" borderId="32" xfId="0" applyFont="1" applyFill="1" applyBorder="1" applyAlignment="1">
      <alignment horizontal="center" vertical="center" shrinkToFit="1"/>
    </xf>
    <xf numFmtId="0" fontId="43" fillId="0" borderId="0" xfId="0" applyFont="1"/>
    <xf numFmtId="49" fontId="10" fillId="7" borderId="32" xfId="0" applyNumberFormat="1" applyFont="1" applyFill="1" applyBorder="1" applyAlignment="1">
      <alignment horizontal="left" vertical="center" indent="1" shrinkToFit="1"/>
    </xf>
    <xf numFmtId="0" fontId="43" fillId="0" borderId="0" xfId="1" applyFont="1" applyAlignment="1"/>
    <xf numFmtId="226" fontId="10" fillId="4" borderId="32" xfId="0" applyNumberFormat="1" applyFont="1" applyFill="1" applyBorder="1" applyAlignment="1">
      <alignment horizontal="left" vertical="center" indent="1" shrinkToFit="1"/>
    </xf>
    <xf numFmtId="227" fontId="10" fillId="4" borderId="32" xfId="0" applyNumberFormat="1" applyFont="1" applyFill="1" applyBorder="1" applyAlignment="1">
      <alignment horizontal="left" vertical="center" indent="1" shrinkToFit="1"/>
    </xf>
    <xf numFmtId="227" fontId="8" fillId="0" borderId="32" xfId="0" applyNumberFormat="1" applyFont="1" applyBorder="1" applyAlignment="1">
      <alignment vertical="center"/>
    </xf>
    <xf numFmtId="228" fontId="10" fillId="4" borderId="32" xfId="0" applyNumberFormat="1" applyFont="1" applyFill="1" applyBorder="1" applyAlignment="1">
      <alignment horizontal="left" vertical="center" indent="1" shrinkToFit="1"/>
    </xf>
    <xf numFmtId="229" fontId="28" fillId="2" borderId="32" xfId="0" applyNumberFormat="1" applyFont="1" applyFill="1" applyBorder="1" applyAlignment="1">
      <alignment horizontal="center" vertical="center" shrinkToFit="1"/>
    </xf>
    <xf numFmtId="0" fontId="65" fillId="12" borderId="32" xfId="0" applyFont="1" applyFill="1" applyBorder="1" applyAlignment="1">
      <alignment horizontal="left" vertical="center" indent="1" shrinkToFit="1"/>
    </xf>
    <xf numFmtId="0" fontId="28" fillId="0" borderId="32" xfId="0" applyFont="1" applyBorder="1" applyAlignment="1">
      <alignment vertical="center" shrinkToFit="1"/>
    </xf>
    <xf numFmtId="205" fontId="66" fillId="10" borderId="32" xfId="0" applyNumberFormat="1" applyFont="1" applyFill="1" applyBorder="1" applyAlignment="1">
      <alignment horizontal="left" vertical="center" indent="1" shrinkToFit="1"/>
    </xf>
    <xf numFmtId="0" fontId="45" fillId="0" borderId="0" xfId="2" applyFont="1" applyAlignment="1">
      <alignment horizontal="center" vertical="center" wrapText="1"/>
    </xf>
    <xf numFmtId="0" fontId="45" fillId="0" borderId="0" xfId="2" applyFont="1" applyAlignment="1">
      <alignment horizontal="center" vertical="center"/>
    </xf>
    <xf numFmtId="0" fontId="49" fillId="0" borderId="0" xfId="2" applyFont="1" applyAlignment="1">
      <alignment vertical="center"/>
    </xf>
    <xf numFmtId="0" fontId="50" fillId="0" borderId="0" xfId="2" applyFont="1" applyAlignment="1">
      <alignment vertical="center"/>
    </xf>
    <xf numFmtId="0" fontId="51" fillId="0" borderId="0" xfId="2" applyFont="1" applyAlignment="1">
      <alignment vertical="center" shrinkToFit="1"/>
    </xf>
    <xf numFmtId="0" fontId="53" fillId="0" borderId="0" xfId="2" applyFont="1" applyAlignment="1">
      <alignment vertical="center" shrinkToFit="1"/>
    </xf>
    <xf numFmtId="0" fontId="46" fillId="0" borderId="0" xfId="2" applyFont="1" applyAlignment="1">
      <alignment vertical="center" shrinkToFit="1"/>
    </xf>
    <xf numFmtId="0" fontId="53" fillId="0" borderId="0" xfId="2" applyFont="1" applyAlignment="1">
      <alignment vertical="center"/>
    </xf>
    <xf numFmtId="0" fontId="53" fillId="10" borderId="111" xfId="2" applyFont="1" applyFill="1" applyBorder="1" applyAlignment="1">
      <alignment vertical="center"/>
    </xf>
    <xf numFmtId="0" fontId="53" fillId="10" borderId="113" xfId="2" applyFont="1" applyFill="1" applyBorder="1" applyAlignment="1">
      <alignment vertical="center"/>
    </xf>
    <xf numFmtId="0" fontId="53" fillId="11" borderId="111" xfId="2" applyFont="1" applyFill="1" applyBorder="1" applyAlignment="1">
      <alignment vertical="center"/>
    </xf>
    <xf numFmtId="0" fontId="53" fillId="11" borderId="113" xfId="2" applyFont="1" applyFill="1" applyBorder="1" applyAlignment="1">
      <alignment vertical="center"/>
    </xf>
    <xf numFmtId="0" fontId="53" fillId="3" borderId="111" xfId="2" applyFont="1" applyFill="1" applyBorder="1" applyAlignment="1">
      <alignment vertical="center"/>
    </xf>
    <xf numFmtId="0" fontId="53" fillId="3" borderId="113" xfId="2" applyFont="1" applyFill="1" applyBorder="1" applyAlignment="1">
      <alignment vertical="center"/>
    </xf>
    <xf numFmtId="0" fontId="53" fillId="7" borderId="111" xfId="2" applyFont="1" applyFill="1" applyBorder="1" applyAlignment="1">
      <alignment vertical="center"/>
    </xf>
    <xf numFmtId="0" fontId="53" fillId="7" borderId="113" xfId="2" applyFont="1" applyFill="1" applyBorder="1" applyAlignment="1">
      <alignment vertical="center"/>
    </xf>
    <xf numFmtId="0" fontId="53" fillId="4" borderId="111" xfId="2" applyFont="1" applyFill="1" applyBorder="1" applyAlignment="1">
      <alignment vertical="center"/>
    </xf>
    <xf numFmtId="0" fontId="53" fillId="4" borderId="113" xfId="2" applyFont="1" applyFill="1" applyBorder="1" applyAlignment="1">
      <alignment vertical="center"/>
    </xf>
    <xf numFmtId="0" fontId="53" fillId="3" borderId="0" xfId="2" applyFont="1" applyFill="1" applyAlignment="1">
      <alignment vertical="center"/>
    </xf>
    <xf numFmtId="0" fontId="53" fillId="0" borderId="32" xfId="2" applyFont="1" applyBorder="1" applyAlignment="1">
      <alignment horizontal="center" vertical="center" shrinkToFit="1"/>
    </xf>
    <xf numFmtId="0" fontId="53" fillId="0" borderId="32" xfId="2" applyFont="1" applyBorder="1" applyAlignment="1">
      <alignment vertical="center" shrinkToFit="1"/>
    </xf>
    <xf numFmtId="0" fontId="12" fillId="0" borderId="13" xfId="0" applyFont="1" applyBorder="1" applyAlignment="1">
      <alignment horizontal="distributed" vertical="center" wrapText="1" indent="2"/>
    </xf>
    <xf numFmtId="0" fontId="12" fillId="0" borderId="14" xfId="0" applyFont="1" applyBorder="1" applyAlignment="1">
      <alignment horizontal="distributed" vertical="center" wrapText="1" indent="2"/>
    </xf>
    <xf numFmtId="0" fontId="12" fillId="0" borderId="15" xfId="0" applyFont="1" applyBorder="1" applyAlignment="1">
      <alignment horizontal="distributed" vertical="center" wrapText="1" indent="2"/>
    </xf>
    <xf numFmtId="0" fontId="12" fillId="0" borderId="8" xfId="0" applyFont="1" applyBorder="1" applyAlignment="1">
      <alignment horizontal="distributed" vertical="center" wrapText="1" indent="2"/>
    </xf>
    <xf numFmtId="0" fontId="12" fillId="0" borderId="0" xfId="0" applyFont="1" applyBorder="1" applyAlignment="1">
      <alignment horizontal="distributed" vertical="center" wrapText="1" indent="2"/>
    </xf>
    <xf numFmtId="0" fontId="12" fillId="0" borderId="1" xfId="0" applyFont="1" applyBorder="1" applyAlignment="1">
      <alignment horizontal="distributed" vertical="center" wrapText="1" indent="2"/>
    </xf>
    <xf numFmtId="0" fontId="12" fillId="0" borderId="9" xfId="0" applyFont="1" applyBorder="1" applyAlignment="1">
      <alignment horizontal="distributed" vertical="center" wrapText="1" indent="2"/>
    </xf>
    <xf numFmtId="0" fontId="12" fillId="0" borderId="10" xfId="0" applyFont="1" applyBorder="1" applyAlignment="1">
      <alignment horizontal="distributed" vertical="center" wrapText="1" indent="2"/>
    </xf>
    <xf numFmtId="0" fontId="12" fillId="0" borderId="11" xfId="0" applyFont="1" applyBorder="1" applyAlignment="1">
      <alignment horizontal="distributed" vertical="center" wrapText="1" indent="2"/>
    </xf>
    <xf numFmtId="0" fontId="15" fillId="0" borderId="13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distributed" vertical="center" wrapText="1"/>
    </xf>
    <xf numFmtId="0" fontId="12" fillId="0" borderId="14" xfId="0" applyFont="1" applyBorder="1" applyAlignment="1">
      <alignment horizontal="distributed" vertical="center"/>
    </xf>
    <xf numFmtId="0" fontId="12" fillId="0" borderId="15" xfId="0" applyFont="1" applyBorder="1" applyAlignment="1">
      <alignment horizontal="distributed" vertical="center"/>
    </xf>
    <xf numFmtId="0" fontId="12" fillId="0" borderId="8" xfId="0" applyFont="1" applyBorder="1" applyAlignment="1">
      <alignment horizontal="distributed" vertical="center"/>
    </xf>
    <xf numFmtId="0" fontId="12" fillId="0" borderId="0" xfId="0" applyFont="1" applyBorder="1" applyAlignment="1">
      <alignment horizontal="distributed" vertical="center"/>
    </xf>
    <xf numFmtId="0" fontId="12" fillId="0" borderId="1" xfId="0" applyFont="1" applyBorder="1" applyAlignment="1">
      <alignment horizontal="distributed" vertical="center"/>
    </xf>
    <xf numFmtId="0" fontId="8" fillId="0" borderId="21" xfId="0" applyFont="1" applyBorder="1" applyAlignment="1">
      <alignment horizontal="left" vertical="center" indent="1" shrinkToFit="1"/>
    </xf>
    <xf numFmtId="0" fontId="8" fillId="0" borderId="12" xfId="0" applyFont="1" applyBorder="1" applyAlignment="1">
      <alignment horizontal="left" vertical="center" indent="1" shrinkToFit="1"/>
    </xf>
    <xf numFmtId="0" fontId="8" fillId="0" borderId="2" xfId="0" applyFont="1" applyBorder="1" applyAlignment="1">
      <alignment horizontal="left" vertical="center" indent="1" shrinkToFit="1"/>
    </xf>
    <xf numFmtId="0" fontId="7" fillId="0" borderId="20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 shrinkToFit="1"/>
    </xf>
    <xf numFmtId="0" fontId="15" fillId="0" borderId="15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 indent="1" shrinkToFit="1"/>
    </xf>
    <xf numFmtId="0" fontId="8" fillId="0" borderId="10" xfId="0" applyFont="1" applyBorder="1" applyAlignment="1">
      <alignment horizontal="left" vertical="center" indent="1" shrinkToFit="1"/>
    </xf>
    <xf numFmtId="0" fontId="8" fillId="0" borderId="11" xfId="0" applyFont="1" applyBorder="1" applyAlignment="1">
      <alignment horizontal="left" vertical="center" indent="1" shrinkToFit="1"/>
    </xf>
    <xf numFmtId="216" fontId="8" fillId="0" borderId="21" xfId="0" applyNumberFormat="1" applyFont="1" applyBorder="1" applyAlignment="1">
      <alignment horizontal="right" vertical="center" indent="2" shrinkToFit="1"/>
    </xf>
    <xf numFmtId="216" fontId="8" fillId="0" borderId="12" xfId="0" applyNumberFormat="1" applyFont="1" applyBorder="1" applyAlignment="1">
      <alignment horizontal="right" vertical="center" indent="2" shrinkToFit="1"/>
    </xf>
    <xf numFmtId="216" fontId="8" fillId="0" borderId="2" xfId="0" applyNumberFormat="1" applyFont="1" applyBorder="1" applyAlignment="1">
      <alignment horizontal="right" vertical="center" indent="2" shrinkToFit="1"/>
    </xf>
    <xf numFmtId="0" fontId="2" fillId="0" borderId="25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left" vertical="center" indent="1" shrinkToFit="1"/>
    </xf>
    <xf numFmtId="0" fontId="8" fillId="0" borderId="14" xfId="0" applyFont="1" applyBorder="1" applyAlignment="1">
      <alignment horizontal="left" vertical="center" indent="1" shrinkToFit="1"/>
    </xf>
    <xf numFmtId="0" fontId="8" fillId="0" borderId="15" xfId="0" applyFont="1" applyBorder="1" applyAlignment="1">
      <alignment horizontal="left" vertical="center" indent="1" shrinkToFit="1"/>
    </xf>
    <xf numFmtId="0" fontId="7" fillId="0" borderId="22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10" fillId="0" borderId="13" xfId="0" applyFont="1" applyBorder="1" applyAlignment="1">
      <alignment horizontal="center" vertical="center" textRotation="255"/>
    </xf>
    <xf numFmtId="0" fontId="10" fillId="0" borderId="14" xfId="0" applyFont="1" applyBorder="1" applyAlignment="1">
      <alignment horizontal="center" vertical="center" textRotation="255"/>
    </xf>
    <xf numFmtId="0" fontId="10" fillId="0" borderId="8" xfId="0" applyFont="1" applyBorder="1" applyAlignment="1">
      <alignment horizontal="center" vertical="center" textRotation="255"/>
    </xf>
    <xf numFmtId="0" fontId="10" fillId="0" borderId="0" xfId="0" applyFont="1" applyBorder="1" applyAlignment="1">
      <alignment horizontal="center" vertical="center" textRotation="255"/>
    </xf>
    <xf numFmtId="0" fontId="10" fillId="0" borderId="9" xfId="0" applyFont="1" applyBorder="1" applyAlignment="1">
      <alignment horizontal="center" vertical="center" textRotation="255"/>
    </xf>
    <xf numFmtId="0" fontId="10" fillId="0" borderId="10" xfId="0" applyFont="1" applyBorder="1" applyAlignment="1">
      <alignment horizontal="center" vertical="center" textRotation="255"/>
    </xf>
    <xf numFmtId="0" fontId="7" fillId="0" borderId="60" xfId="0" applyFont="1" applyBorder="1" applyAlignment="1">
      <alignment horizontal="center" vertical="center" shrinkToFit="1"/>
    </xf>
    <xf numFmtId="0" fontId="7" fillId="0" borderId="58" xfId="0" applyFont="1" applyBorder="1" applyAlignment="1">
      <alignment horizontal="center" vertical="center" shrinkToFit="1"/>
    </xf>
    <xf numFmtId="0" fontId="12" fillId="0" borderId="6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7" fillId="0" borderId="83" xfId="0" applyFont="1" applyBorder="1" applyAlignment="1">
      <alignment horizontal="center" vertical="center" shrinkToFit="1"/>
    </xf>
    <xf numFmtId="0" fontId="12" fillId="0" borderId="13" xfId="0" applyFont="1" applyBorder="1" applyAlignment="1">
      <alignment horizontal="center" vertical="center" textRotation="255" shrinkToFit="1"/>
    </xf>
    <xf numFmtId="0" fontId="12" fillId="0" borderId="15" xfId="0" applyFont="1" applyBorder="1" applyAlignment="1">
      <alignment horizontal="center" vertical="center" textRotation="255" shrinkToFit="1"/>
    </xf>
    <xf numFmtId="0" fontId="12" fillId="0" borderId="8" xfId="0" applyFont="1" applyBorder="1" applyAlignment="1">
      <alignment horizontal="center" vertical="center" textRotation="255" shrinkToFit="1"/>
    </xf>
    <xf numFmtId="0" fontId="12" fillId="0" borderId="1" xfId="0" applyFont="1" applyBorder="1" applyAlignment="1">
      <alignment horizontal="center" vertical="center" textRotation="255" shrinkToFit="1"/>
    </xf>
    <xf numFmtId="0" fontId="12" fillId="0" borderId="9" xfId="0" applyFont="1" applyBorder="1" applyAlignment="1">
      <alignment horizontal="center" vertical="center" textRotation="255" shrinkToFit="1"/>
    </xf>
    <xf numFmtId="0" fontId="12" fillId="0" borderId="11" xfId="0" applyFont="1" applyBorder="1" applyAlignment="1">
      <alignment horizontal="center" vertical="center" textRotation="255" shrinkToFit="1"/>
    </xf>
    <xf numFmtId="0" fontId="7" fillId="0" borderId="68" xfId="0" applyFont="1" applyBorder="1" applyAlignment="1">
      <alignment horizontal="center" vertical="center" shrinkToFit="1"/>
    </xf>
    <xf numFmtId="0" fontId="7" fillId="0" borderId="67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36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37" xfId="0" applyFont="1" applyBorder="1" applyAlignment="1">
      <alignment horizontal="center" vertical="center" shrinkToFit="1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220" fontId="12" fillId="0" borderId="13" xfId="0" applyNumberFormat="1" applyFont="1" applyBorder="1" applyAlignment="1">
      <alignment vertical="center" textRotation="255"/>
    </xf>
    <xf numFmtId="220" fontId="12" fillId="0" borderId="14" xfId="0" applyNumberFormat="1" applyFont="1" applyBorder="1" applyAlignment="1">
      <alignment vertical="center" textRotation="255"/>
    </xf>
    <xf numFmtId="220" fontId="12" fillId="0" borderId="8" xfId="0" applyNumberFormat="1" applyFont="1" applyBorder="1" applyAlignment="1">
      <alignment vertical="center" textRotation="255"/>
    </xf>
    <xf numFmtId="220" fontId="12" fillId="0" borderId="0" xfId="0" applyNumberFormat="1" applyFont="1" applyBorder="1" applyAlignment="1">
      <alignment vertical="center" textRotation="255"/>
    </xf>
    <xf numFmtId="0" fontId="12" fillId="0" borderId="13" xfId="0" applyFont="1" applyBorder="1" applyAlignment="1">
      <alignment vertical="center" textRotation="255" wrapText="1"/>
    </xf>
    <xf numFmtId="0" fontId="12" fillId="0" borderId="14" xfId="0" applyFont="1" applyBorder="1" applyAlignment="1">
      <alignment vertical="center" textRotation="255"/>
    </xf>
    <xf numFmtId="0" fontId="12" fillId="0" borderId="8" xfId="0" applyFont="1" applyBorder="1" applyAlignment="1">
      <alignment vertical="center" textRotation="255"/>
    </xf>
    <xf numFmtId="0" fontId="12" fillId="0" borderId="0" xfId="0" applyFont="1" applyBorder="1" applyAlignment="1">
      <alignment vertical="center" textRotation="255"/>
    </xf>
    <xf numFmtId="0" fontId="14" fillId="0" borderId="13" xfId="0" applyFont="1" applyBorder="1" applyAlignment="1">
      <alignment horizontal="left" vertical="center" wrapText="1" shrinkToFit="1"/>
    </xf>
    <xf numFmtId="0" fontId="14" fillId="0" borderId="14" xfId="0" applyFont="1" applyBorder="1" applyAlignment="1">
      <alignment horizontal="left" vertical="center" wrapText="1" shrinkToFit="1"/>
    </xf>
    <xf numFmtId="0" fontId="14" fillId="0" borderId="15" xfId="0" applyFont="1" applyBorder="1" applyAlignment="1">
      <alignment horizontal="left" vertical="center" wrapText="1" shrinkToFit="1"/>
    </xf>
    <xf numFmtId="0" fontId="14" fillId="0" borderId="9" xfId="0" applyFont="1" applyBorder="1" applyAlignment="1">
      <alignment horizontal="left" vertical="center" wrapText="1" shrinkToFit="1"/>
    </xf>
    <xf numFmtId="0" fontId="14" fillId="0" borderId="10" xfId="0" applyFont="1" applyBorder="1" applyAlignment="1">
      <alignment horizontal="left" vertical="center" wrapText="1" shrinkToFit="1"/>
    </xf>
    <xf numFmtId="0" fontId="14" fillId="0" borderId="11" xfId="0" applyFont="1" applyBorder="1" applyAlignment="1">
      <alignment horizontal="left" vertical="center" wrapText="1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55" xfId="0" applyFont="1" applyBorder="1" applyAlignment="1">
      <alignment horizontal="center" vertical="center" shrinkToFit="1"/>
    </xf>
    <xf numFmtId="221" fontId="6" fillId="0" borderId="9" xfId="0" applyNumberFormat="1" applyFont="1" applyBorder="1" applyAlignment="1">
      <alignment horizontal="center" vertical="center" shrinkToFit="1"/>
    </xf>
    <xf numFmtId="221" fontId="6" fillId="0" borderId="10" xfId="0" applyNumberFormat="1" applyFont="1" applyBorder="1" applyAlignment="1">
      <alignment horizontal="center" vertical="center" shrinkToFit="1"/>
    </xf>
    <xf numFmtId="221" fontId="6" fillId="0" borderId="11" xfId="0" applyNumberFormat="1" applyFont="1" applyBorder="1" applyAlignment="1">
      <alignment horizontal="center" vertical="center" shrinkToFit="1"/>
    </xf>
    <xf numFmtId="0" fontId="8" fillId="0" borderId="8" xfId="0" applyFont="1" applyFill="1" applyBorder="1" applyAlignment="1">
      <alignment horizontal="left" vertical="center" indent="1" shrinkToFit="1"/>
    </xf>
    <xf numFmtId="0" fontId="8" fillId="0" borderId="0" xfId="0" applyFont="1" applyFill="1" applyBorder="1" applyAlignment="1">
      <alignment horizontal="left" vertical="center" indent="1" shrinkToFit="1"/>
    </xf>
    <xf numFmtId="0" fontId="8" fillId="0" borderId="1" xfId="0" applyFont="1" applyFill="1" applyBorder="1" applyAlignment="1">
      <alignment horizontal="left" vertical="center" indent="1" shrinkToFit="1"/>
    </xf>
    <xf numFmtId="0" fontId="12" fillId="0" borderId="29" xfId="0" applyFont="1" applyBorder="1" applyAlignment="1">
      <alignment horizontal="center" vertical="center" textRotation="255" wrapText="1"/>
    </xf>
    <xf numFmtId="0" fontId="12" fillId="0" borderId="30" xfId="0" applyFont="1" applyBorder="1" applyAlignment="1">
      <alignment horizontal="center" vertical="center" textRotation="255"/>
    </xf>
    <xf numFmtId="0" fontId="12" fillId="0" borderId="31" xfId="0" applyFont="1" applyBorder="1" applyAlignment="1">
      <alignment horizontal="center" vertical="center" textRotation="255"/>
    </xf>
    <xf numFmtId="0" fontId="12" fillId="0" borderId="21" xfId="0" applyFont="1" applyBorder="1" applyAlignment="1">
      <alignment horizontal="center" vertical="center" textRotation="255"/>
    </xf>
    <xf numFmtId="0" fontId="12" fillId="0" borderId="12" xfId="0" applyFont="1" applyBorder="1" applyAlignment="1">
      <alignment horizontal="center" vertical="center" textRotation="255"/>
    </xf>
    <xf numFmtId="0" fontId="12" fillId="0" borderId="2" xfId="0" applyFont="1" applyBorder="1" applyAlignment="1">
      <alignment horizontal="center" vertical="center" textRotation="255"/>
    </xf>
    <xf numFmtId="0" fontId="17" fillId="0" borderId="8" xfId="0" applyFont="1" applyBorder="1" applyAlignment="1">
      <alignment horizontal="distributed" vertical="center" indent="2"/>
    </xf>
    <xf numFmtId="0" fontId="17" fillId="0" borderId="0" xfId="0" applyFont="1" applyBorder="1" applyAlignment="1">
      <alignment horizontal="distributed" vertical="center" indent="2"/>
    </xf>
    <xf numFmtId="0" fontId="17" fillId="0" borderId="1" xfId="0" applyFont="1" applyBorder="1" applyAlignment="1">
      <alignment horizontal="distributed" vertical="center" indent="2"/>
    </xf>
    <xf numFmtId="0" fontId="2" fillId="0" borderId="26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190" fontId="14" fillId="0" borderId="8" xfId="0" applyNumberFormat="1" applyFont="1" applyFill="1" applyBorder="1" applyAlignment="1">
      <alignment horizontal="left" vertical="center" indent="1" shrinkToFit="1"/>
    </xf>
    <xf numFmtId="190" fontId="14" fillId="0" borderId="0" xfId="0" applyNumberFormat="1" applyFont="1" applyFill="1" applyBorder="1" applyAlignment="1">
      <alignment horizontal="left" vertical="center" indent="1" shrinkToFit="1"/>
    </xf>
    <xf numFmtId="190" fontId="14" fillId="0" borderId="1" xfId="0" applyNumberFormat="1" applyFont="1" applyFill="1" applyBorder="1" applyAlignment="1">
      <alignment horizontal="left" vertical="center" indent="1" shrinkToFit="1"/>
    </xf>
    <xf numFmtId="0" fontId="14" fillId="0" borderId="9" xfId="0" applyFont="1" applyBorder="1" applyAlignment="1">
      <alignment horizontal="left" vertical="center" indent="1" shrinkToFit="1"/>
    </xf>
    <xf numFmtId="0" fontId="14" fillId="0" borderId="10" xfId="0" applyFont="1" applyBorder="1" applyAlignment="1">
      <alignment horizontal="left" vertical="center" indent="1" shrinkToFit="1"/>
    </xf>
    <xf numFmtId="0" fontId="14" fillId="0" borderId="11" xfId="0" applyFont="1" applyBorder="1" applyAlignment="1">
      <alignment horizontal="left" vertical="center" indent="1" shrinkToFit="1"/>
    </xf>
    <xf numFmtId="0" fontId="12" fillId="0" borderId="0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178" fontId="3" fillId="0" borderId="19" xfId="0" applyNumberFormat="1" applyFont="1" applyBorder="1" applyAlignment="1">
      <alignment horizontal="center" vertical="center" shrinkToFit="1"/>
    </xf>
    <xf numFmtId="178" fontId="3" fillId="0" borderId="6" xfId="0" applyNumberFormat="1" applyFont="1" applyBorder="1" applyAlignment="1">
      <alignment horizontal="center" vertical="center" shrinkToFit="1"/>
    </xf>
    <xf numFmtId="178" fontId="3" fillId="0" borderId="7" xfId="0" applyNumberFormat="1" applyFont="1" applyBorder="1" applyAlignment="1">
      <alignment horizontal="center" vertical="center" shrinkToFit="1"/>
    </xf>
    <xf numFmtId="181" fontId="3" fillId="0" borderId="8" xfId="0" applyNumberFormat="1" applyFont="1" applyBorder="1" applyAlignment="1">
      <alignment horizontal="center" vertical="center" shrinkToFit="1"/>
    </xf>
    <xf numFmtId="181" fontId="3" fillId="0" borderId="0" xfId="0" applyNumberFormat="1" applyFont="1" applyBorder="1" applyAlignment="1">
      <alignment horizontal="center" vertical="center" shrinkToFit="1"/>
    </xf>
    <xf numFmtId="181" fontId="3" fillId="0" borderId="1" xfId="0" applyNumberFormat="1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 shrinkToFit="1"/>
    </xf>
    <xf numFmtId="0" fontId="3" fillId="0" borderId="8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182" fontId="3" fillId="0" borderId="9" xfId="0" applyNumberFormat="1" applyFont="1" applyBorder="1" applyAlignment="1">
      <alignment horizontal="center" vertical="center" shrinkToFit="1"/>
    </xf>
    <xf numFmtId="182" fontId="3" fillId="0" borderId="10" xfId="0" applyNumberFormat="1" applyFont="1" applyBorder="1" applyAlignment="1">
      <alignment horizontal="center" vertical="center" shrinkToFit="1"/>
    </xf>
    <xf numFmtId="182" fontId="3" fillId="0" borderId="11" xfId="0" applyNumberFormat="1" applyFont="1" applyBorder="1" applyAlignment="1">
      <alignment horizontal="center" vertical="center" shrinkToFit="1"/>
    </xf>
    <xf numFmtId="209" fontId="2" fillId="0" borderId="25" xfId="0" applyNumberFormat="1" applyFont="1" applyBorder="1" applyAlignment="1">
      <alignment horizontal="center" vertical="center" shrinkToFit="1"/>
    </xf>
    <xf numFmtId="0" fontId="7" fillId="0" borderId="87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right" vertical="center" shrinkToFit="1"/>
    </xf>
    <xf numFmtId="0" fontId="2" fillId="0" borderId="49" xfId="0" applyFont="1" applyBorder="1" applyAlignment="1">
      <alignment horizontal="right" vertical="center" shrinkToFit="1"/>
    </xf>
    <xf numFmtId="0" fontId="2" fillId="0" borderId="33" xfId="0" applyFont="1" applyBorder="1" applyAlignment="1">
      <alignment horizontal="right" vertical="center" shrinkToFit="1"/>
    </xf>
    <xf numFmtId="0" fontId="2" fillId="0" borderId="26" xfId="0" applyFont="1" applyBorder="1" applyAlignment="1">
      <alignment horizontal="right" vertical="center" shrinkToFit="1"/>
    </xf>
    <xf numFmtId="0" fontId="7" fillId="0" borderId="56" xfId="0" applyFont="1" applyBorder="1" applyAlignment="1">
      <alignment horizontal="center" vertical="center" shrinkToFit="1"/>
    </xf>
    <xf numFmtId="0" fontId="7" fillId="0" borderId="57" xfId="0" applyFont="1" applyBorder="1" applyAlignment="1">
      <alignment horizontal="center" vertical="center" shrinkToFit="1"/>
    </xf>
    <xf numFmtId="0" fontId="7" fillId="0" borderId="89" xfId="0" applyFont="1" applyBorder="1" applyAlignment="1">
      <alignment horizontal="center" vertical="center" shrinkToFit="1"/>
    </xf>
    <xf numFmtId="0" fontId="7" fillId="0" borderId="36" xfId="0" applyFont="1" applyBorder="1" applyAlignment="1">
      <alignment horizontal="center" vertical="center" shrinkToFit="1"/>
    </xf>
    <xf numFmtId="0" fontId="2" fillId="0" borderId="90" xfId="0" applyFont="1" applyBorder="1" applyAlignment="1">
      <alignment horizontal="right" vertical="center" shrinkToFit="1"/>
    </xf>
    <xf numFmtId="0" fontId="2" fillId="0" borderId="92" xfId="0" applyFont="1" applyBorder="1" applyAlignment="1">
      <alignment horizontal="right" vertical="center" shrinkToFit="1"/>
    </xf>
    <xf numFmtId="0" fontId="2" fillId="0" borderId="91" xfId="0" applyFont="1" applyBorder="1" applyAlignment="1">
      <alignment horizontal="right" vertical="center" shrinkToFit="1"/>
    </xf>
    <xf numFmtId="200" fontId="7" fillId="0" borderId="22" xfId="0" applyNumberFormat="1" applyFont="1" applyBorder="1" applyAlignment="1">
      <alignment horizontal="center" vertical="center" shrinkToFit="1"/>
    </xf>
    <xf numFmtId="0" fontId="7" fillId="0" borderId="88" xfId="0" applyFont="1" applyBorder="1" applyAlignment="1">
      <alignment horizontal="center" vertical="center" shrinkToFit="1"/>
    </xf>
    <xf numFmtId="0" fontId="7" fillId="0" borderId="85" xfId="0" applyFont="1" applyBorder="1" applyAlignment="1">
      <alignment horizontal="center" vertical="center" shrinkToFit="1"/>
    </xf>
    <xf numFmtId="0" fontId="7" fillId="0" borderId="84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right" vertical="center" shrinkToFit="1"/>
    </xf>
    <xf numFmtId="41" fontId="7" fillId="0" borderId="5" xfId="0" applyNumberFormat="1" applyFont="1" applyBorder="1" applyAlignment="1">
      <alignment horizontal="right" vertical="center" shrinkToFit="1"/>
    </xf>
    <xf numFmtId="41" fontId="7" fillId="0" borderId="17" xfId="0" applyNumberFormat="1" applyFont="1" applyBorder="1" applyAlignment="1">
      <alignment horizontal="right" vertical="center" shrinkToFit="1"/>
    </xf>
    <xf numFmtId="0" fontId="19" fillId="0" borderId="19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7" fillId="0" borderId="78" xfId="0" applyFont="1" applyBorder="1" applyAlignment="1">
      <alignment horizontal="center" vertical="center" shrinkToFit="1"/>
    </xf>
    <xf numFmtId="0" fontId="7" fillId="0" borderId="86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left" vertical="center" shrinkToFit="1"/>
    </xf>
    <xf numFmtId="0" fontId="8" fillId="0" borderId="0" xfId="0" applyFont="1" applyBorder="1" applyAlignment="1">
      <alignment horizontal="left" vertical="center" shrinkToFit="1"/>
    </xf>
    <xf numFmtId="0" fontId="8" fillId="0" borderId="16" xfId="0" applyFont="1" applyBorder="1" applyAlignment="1">
      <alignment horizontal="left" vertical="center" shrinkToFit="1"/>
    </xf>
    <xf numFmtId="0" fontId="9" fillId="0" borderId="2" xfId="0" applyFont="1" applyBorder="1" applyAlignment="1">
      <alignment horizontal="distributed" vertical="center" justifyLastLine="1"/>
    </xf>
    <xf numFmtId="0" fontId="9" fillId="0" borderId="32" xfId="0" applyFont="1" applyBorder="1" applyAlignment="1">
      <alignment horizontal="distributed" vertical="center" justifyLastLine="1"/>
    </xf>
    <xf numFmtId="0" fontId="9" fillId="0" borderId="32" xfId="0" applyFont="1" applyBorder="1" applyAlignment="1">
      <alignment horizontal="distributed" vertical="center" indent="1" shrinkToFit="1"/>
    </xf>
    <xf numFmtId="0" fontId="12" fillId="0" borderId="51" xfId="0" applyFont="1" applyFill="1" applyBorder="1" applyAlignment="1">
      <alignment horizontal="center"/>
    </xf>
    <xf numFmtId="0" fontId="12" fillId="0" borderId="12" xfId="0" applyFont="1" applyFill="1" applyBorder="1" applyAlignment="1">
      <alignment horizontal="center"/>
    </xf>
    <xf numFmtId="0" fontId="7" fillId="0" borderId="62" xfId="0" applyFont="1" applyBorder="1" applyAlignment="1">
      <alignment horizontal="center" vertical="center" shrinkToFit="1"/>
    </xf>
    <xf numFmtId="0" fontId="7" fillId="0" borderId="63" xfId="0" applyFont="1" applyBorder="1" applyAlignment="1">
      <alignment horizontal="center" vertical="center" shrinkToFit="1"/>
    </xf>
    <xf numFmtId="0" fontId="7" fillId="0" borderId="52" xfId="0" applyFont="1" applyBorder="1" applyAlignment="1">
      <alignment horizontal="center" vertical="center" shrinkToFit="1"/>
    </xf>
    <xf numFmtId="0" fontId="7" fillId="0" borderId="53" xfId="0" applyFont="1" applyBorder="1" applyAlignment="1">
      <alignment horizontal="center" vertical="center" shrinkToFit="1"/>
    </xf>
    <xf numFmtId="0" fontId="7" fillId="0" borderId="37" xfId="0" applyFont="1" applyBorder="1" applyAlignment="1">
      <alignment horizontal="center" vertical="center" shrinkToFit="1"/>
    </xf>
    <xf numFmtId="0" fontId="16" fillId="0" borderId="43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0" fontId="9" fillId="0" borderId="48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right" vertical="center" shrinkToFit="1"/>
    </xf>
    <xf numFmtId="0" fontId="8" fillId="0" borderId="64" xfId="0" applyFont="1" applyBorder="1" applyAlignment="1">
      <alignment horizontal="center" vertical="center" shrinkToFit="1"/>
    </xf>
    <xf numFmtId="0" fontId="8" fillId="0" borderId="43" xfId="0" applyFont="1" applyBorder="1" applyAlignment="1">
      <alignment horizontal="center" vertical="center" shrinkToFit="1"/>
    </xf>
    <xf numFmtId="0" fontId="7" fillId="0" borderId="60" xfId="0" applyFont="1" applyFill="1" applyBorder="1" applyAlignment="1">
      <alignment horizontal="center" vertical="center" shrinkToFit="1"/>
    </xf>
    <xf numFmtId="0" fontId="7" fillId="0" borderId="58" xfId="0" applyFont="1" applyFill="1" applyBorder="1" applyAlignment="1">
      <alignment horizontal="center" vertical="center" shrinkToFit="1"/>
    </xf>
    <xf numFmtId="0" fontId="7" fillId="0" borderId="61" xfId="0" applyFont="1" applyFill="1" applyBorder="1" applyAlignment="1">
      <alignment horizontal="center" vertical="center" shrinkToFit="1"/>
    </xf>
    <xf numFmtId="0" fontId="8" fillId="0" borderId="79" xfId="0" applyFont="1" applyBorder="1" applyAlignment="1">
      <alignment horizontal="center" vertical="center" shrinkToFit="1"/>
    </xf>
    <xf numFmtId="0" fontId="8" fillId="0" borderId="80" xfId="0" applyFont="1" applyBorder="1" applyAlignment="1">
      <alignment horizontal="center" vertical="center" shrinkToFit="1"/>
    </xf>
    <xf numFmtId="41" fontId="7" fillId="0" borderId="0" xfId="0" applyNumberFormat="1" applyFont="1" applyBorder="1" applyAlignment="1">
      <alignment horizontal="right" vertical="center" shrinkToFit="1"/>
    </xf>
    <xf numFmtId="41" fontId="7" fillId="0" borderId="16" xfId="0" applyNumberFormat="1" applyFont="1" applyBorder="1" applyAlignment="1">
      <alignment horizontal="right" vertical="center" shrinkToFit="1"/>
    </xf>
    <xf numFmtId="0" fontId="2" fillId="0" borderId="93" xfId="0" applyFont="1" applyBorder="1" applyAlignment="1">
      <alignment horizontal="right" vertical="center" shrinkToFit="1"/>
    </xf>
    <xf numFmtId="213" fontId="14" fillId="0" borderId="8" xfId="0" applyNumberFormat="1" applyFont="1" applyBorder="1" applyAlignment="1">
      <alignment horizontal="center" vertical="center" shrinkToFit="1"/>
    </xf>
    <xf numFmtId="213" fontId="14" fillId="0" borderId="0" xfId="0" applyNumberFormat="1" applyFont="1" applyBorder="1" applyAlignment="1">
      <alignment horizontal="center" vertical="center" shrinkToFit="1"/>
    </xf>
    <xf numFmtId="213" fontId="14" fillId="0" borderId="1" xfId="0" applyNumberFormat="1" applyFont="1" applyBorder="1" applyAlignment="1">
      <alignment horizontal="center" vertical="center" shrinkToFit="1"/>
    </xf>
    <xf numFmtId="213" fontId="14" fillId="0" borderId="9" xfId="0" applyNumberFormat="1" applyFont="1" applyBorder="1" applyAlignment="1">
      <alignment horizontal="center" vertical="center" shrinkToFit="1"/>
    </xf>
    <xf numFmtId="213" fontId="14" fillId="0" borderId="10" xfId="0" applyNumberFormat="1" applyFont="1" applyBorder="1" applyAlignment="1">
      <alignment horizontal="center" vertical="center" shrinkToFit="1"/>
    </xf>
    <xf numFmtId="213" fontId="14" fillId="0" borderId="11" xfId="0" applyNumberFormat="1" applyFont="1" applyBorder="1" applyAlignment="1">
      <alignment horizontal="center" vertical="center" shrinkToFit="1"/>
    </xf>
    <xf numFmtId="0" fontId="12" fillId="0" borderId="12" xfId="0" applyFont="1" applyBorder="1" applyAlignment="1">
      <alignment horizontal="distributed" indent="2"/>
    </xf>
    <xf numFmtId="0" fontId="13" fillId="0" borderId="44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13" fillId="0" borderId="47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 textRotation="255" wrapText="1"/>
    </xf>
    <xf numFmtId="0" fontId="15" fillId="0" borderId="14" xfId="0" applyFont="1" applyBorder="1" applyAlignment="1">
      <alignment horizontal="center" vertical="center" textRotation="255" wrapText="1"/>
    </xf>
    <xf numFmtId="0" fontId="15" fillId="0" borderId="15" xfId="0" applyFont="1" applyBorder="1" applyAlignment="1">
      <alignment horizontal="center" vertical="center" textRotation="255" wrapText="1"/>
    </xf>
    <xf numFmtId="0" fontId="15" fillId="0" borderId="8" xfId="0" applyFont="1" applyBorder="1" applyAlignment="1">
      <alignment horizontal="center" vertical="center" textRotation="255" wrapText="1"/>
    </xf>
    <xf numFmtId="0" fontId="15" fillId="0" borderId="0" xfId="0" applyFont="1" applyBorder="1" applyAlignment="1">
      <alignment horizontal="center" vertical="center" textRotation="255" wrapText="1"/>
    </xf>
    <xf numFmtId="0" fontId="15" fillId="0" borderId="1" xfId="0" applyFont="1" applyBorder="1" applyAlignment="1">
      <alignment horizontal="center" vertical="center" textRotation="255" wrapText="1"/>
    </xf>
    <xf numFmtId="0" fontId="15" fillId="0" borderId="9" xfId="0" applyFont="1" applyBorder="1" applyAlignment="1">
      <alignment horizontal="center" vertical="center" textRotation="255" wrapText="1"/>
    </xf>
    <xf numFmtId="0" fontId="15" fillId="0" borderId="10" xfId="0" applyFont="1" applyBorder="1" applyAlignment="1">
      <alignment horizontal="center" vertical="center" textRotation="255" wrapText="1"/>
    </xf>
    <xf numFmtId="0" fontId="15" fillId="0" borderId="11" xfId="0" applyFont="1" applyBorder="1" applyAlignment="1">
      <alignment horizontal="center" vertical="center" textRotation="255" wrapText="1"/>
    </xf>
    <xf numFmtId="0" fontId="12" fillId="0" borderId="32" xfId="0" applyFont="1" applyBorder="1" applyAlignment="1">
      <alignment horizontal="center" vertical="center" textRotation="255" shrinkToFit="1"/>
    </xf>
    <xf numFmtId="0" fontId="14" fillId="0" borderId="0" xfId="0" applyFont="1" applyBorder="1" applyAlignment="1">
      <alignment horizontal="center" vertical="center" shrinkToFit="1"/>
    </xf>
    <xf numFmtId="0" fontId="14" fillId="0" borderId="16" xfId="0" applyFont="1" applyBorder="1" applyAlignment="1">
      <alignment horizontal="center" vertical="center" shrinkToFit="1"/>
    </xf>
    <xf numFmtId="0" fontId="14" fillId="0" borderId="10" xfId="0" applyFont="1" applyBorder="1" applyAlignment="1">
      <alignment horizontal="center" vertical="center" shrinkToFit="1"/>
    </xf>
    <xf numFmtId="0" fontId="14" fillId="0" borderId="18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12" fillId="0" borderId="32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213" fontId="14" fillId="0" borderId="43" xfId="0" applyNumberFormat="1" applyFont="1" applyBorder="1" applyAlignment="1">
      <alignment horizontal="center" vertical="center" shrinkToFit="1"/>
    </xf>
    <xf numFmtId="213" fontId="14" fillId="0" borderId="48" xfId="0" applyNumberFormat="1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right" vertical="center" shrinkToFit="1"/>
    </xf>
    <xf numFmtId="0" fontId="8" fillId="0" borderId="9" xfId="0" applyFont="1" applyBorder="1" applyAlignment="1">
      <alignment vertical="center" wrapText="1" shrinkToFit="1"/>
    </xf>
    <xf numFmtId="0" fontId="8" fillId="0" borderId="10" xfId="0" applyFont="1" applyBorder="1" applyAlignment="1">
      <alignment vertical="center" wrapText="1" shrinkToFit="1"/>
    </xf>
    <xf numFmtId="0" fontId="8" fillId="0" borderId="11" xfId="0" applyFont="1" applyBorder="1" applyAlignment="1">
      <alignment vertical="center" wrapText="1" shrinkToFit="1"/>
    </xf>
    <xf numFmtId="0" fontId="9" fillId="0" borderId="21" xfId="0" applyFont="1" applyBorder="1" applyAlignment="1">
      <alignment horizontal="distributed" vertical="center" indent="1" shrinkToFit="1"/>
    </xf>
    <xf numFmtId="0" fontId="9" fillId="0" borderId="12" xfId="0" applyFont="1" applyBorder="1" applyAlignment="1">
      <alignment horizontal="distributed" vertical="center" indent="1" shrinkToFit="1"/>
    </xf>
    <xf numFmtId="0" fontId="9" fillId="0" borderId="2" xfId="0" applyFont="1" applyBorder="1" applyAlignment="1">
      <alignment horizontal="distributed" vertical="center" indent="1" shrinkToFit="1"/>
    </xf>
    <xf numFmtId="0" fontId="27" fillId="0" borderId="8" xfId="0" applyFont="1" applyBorder="1" applyAlignment="1">
      <alignment vertical="center" wrapText="1" shrinkToFit="1"/>
    </xf>
    <xf numFmtId="0" fontId="27" fillId="0" borderId="0" xfId="0" applyFont="1" applyBorder="1" applyAlignment="1">
      <alignment vertical="center" wrapText="1" shrinkToFit="1"/>
    </xf>
    <xf numFmtId="0" fontId="27" fillId="0" borderId="1" xfId="0" applyFont="1" applyBorder="1" applyAlignment="1">
      <alignment vertical="center" wrapText="1" shrinkToFit="1"/>
    </xf>
    <xf numFmtId="0" fontId="8" fillId="0" borderId="13" xfId="0" applyFont="1" applyBorder="1" applyAlignment="1">
      <alignment vertical="center" wrapText="1" shrinkToFit="1"/>
    </xf>
    <xf numFmtId="0" fontId="8" fillId="0" borderId="14" xfId="0" applyFont="1" applyBorder="1" applyAlignment="1">
      <alignment vertical="center" wrapText="1" shrinkToFit="1"/>
    </xf>
    <xf numFmtId="0" fontId="8" fillId="0" borderId="15" xfId="0" applyFont="1" applyBorder="1" applyAlignment="1">
      <alignment vertical="center" wrapText="1" shrinkToFit="1"/>
    </xf>
    <xf numFmtId="0" fontId="12" fillId="0" borderId="104" xfId="0" applyFont="1" applyBorder="1" applyAlignment="1">
      <alignment horizontal="distributed" vertical="center" indent="1"/>
    </xf>
    <xf numFmtId="0" fontId="12" fillId="0" borderId="105" xfId="0" applyFont="1" applyBorder="1" applyAlignment="1">
      <alignment horizontal="distributed" vertical="center" indent="1"/>
    </xf>
    <xf numFmtId="0" fontId="12" fillId="0" borderId="106" xfId="0" applyFont="1" applyBorder="1" applyAlignment="1">
      <alignment horizontal="distributed" vertical="center" indent="1"/>
    </xf>
    <xf numFmtId="0" fontId="8" fillId="0" borderId="13" xfId="0" applyFont="1" applyBorder="1" applyAlignment="1">
      <alignment horizontal="left" vertical="center" shrinkToFit="1"/>
    </xf>
    <xf numFmtId="0" fontId="8" fillId="0" borderId="14" xfId="0" applyFont="1" applyBorder="1" applyAlignment="1">
      <alignment horizontal="left" vertical="center" shrinkToFit="1"/>
    </xf>
    <xf numFmtId="0" fontId="8" fillId="0" borderId="41" xfId="0" applyFont="1" applyBorder="1" applyAlignment="1">
      <alignment horizontal="left" vertical="center" shrinkToFit="1"/>
    </xf>
    <xf numFmtId="0" fontId="27" fillId="0" borderId="13" xfId="0" applyFont="1" applyBorder="1" applyAlignment="1">
      <alignment horizontal="center" vertical="center" shrinkToFit="1"/>
    </xf>
    <xf numFmtId="0" fontId="27" fillId="0" borderId="14" xfId="0" applyFont="1" applyBorder="1" applyAlignment="1">
      <alignment horizontal="center" vertical="center" shrinkToFit="1"/>
    </xf>
    <xf numFmtId="0" fontId="27" fillId="0" borderId="15" xfId="0" applyFont="1" applyBorder="1" applyAlignment="1">
      <alignment horizontal="center" vertical="center" shrinkToFit="1"/>
    </xf>
    <xf numFmtId="0" fontId="12" fillId="0" borderId="32" xfId="0" applyFont="1" applyBorder="1" applyAlignment="1">
      <alignment horizontal="center" vertical="center"/>
    </xf>
    <xf numFmtId="206" fontId="29" fillId="0" borderId="14" xfId="0" applyNumberFormat="1" applyFont="1" applyFill="1" applyBorder="1" applyAlignment="1">
      <alignment vertical="center"/>
    </xf>
    <xf numFmtId="206" fontId="29" fillId="0" borderId="0" xfId="0" applyNumberFormat="1" applyFont="1" applyFill="1" applyBorder="1" applyAlignment="1">
      <alignment vertical="center"/>
    </xf>
    <xf numFmtId="0" fontId="27" fillId="0" borderId="13" xfId="0" applyFont="1" applyBorder="1" applyAlignment="1">
      <alignment vertical="center" wrapText="1" shrinkToFit="1"/>
    </xf>
    <xf numFmtId="0" fontId="27" fillId="0" borderId="14" xfId="0" applyFont="1" applyBorder="1" applyAlignment="1">
      <alignment vertical="center" wrapText="1" shrinkToFit="1"/>
    </xf>
    <xf numFmtId="0" fontId="27" fillId="0" borderId="15" xfId="0" applyFont="1" applyBorder="1" applyAlignment="1">
      <alignment vertical="center" wrapText="1" shrinkToFit="1"/>
    </xf>
    <xf numFmtId="223" fontId="29" fillId="0" borderId="38" xfId="0" applyNumberFormat="1" applyFont="1" applyBorder="1" applyAlignment="1">
      <alignment horizontal="right" vertical="center" shrinkToFit="1"/>
    </xf>
    <xf numFmtId="223" fontId="29" fillId="0" borderId="14" xfId="0" applyNumberFormat="1" applyFont="1" applyBorder="1" applyAlignment="1">
      <alignment horizontal="right" vertical="center" shrinkToFit="1"/>
    </xf>
    <xf numFmtId="223" fontId="29" fillId="0" borderId="43" xfId="0" applyNumberFormat="1" applyFont="1" applyBorder="1" applyAlignment="1">
      <alignment horizontal="right" vertical="center" shrinkToFit="1"/>
    </xf>
    <xf numFmtId="223" fontId="29" fillId="0" borderId="0" xfId="0" applyNumberFormat="1" applyFont="1" applyBorder="1" applyAlignment="1">
      <alignment horizontal="right" vertical="center" shrinkToFit="1"/>
    </xf>
    <xf numFmtId="224" fontId="29" fillId="0" borderId="14" xfId="0" applyNumberFormat="1" applyFont="1" applyBorder="1" applyAlignment="1">
      <alignment horizontal="left" vertical="center" shrinkToFit="1"/>
    </xf>
    <xf numFmtId="224" fontId="29" fillId="0" borderId="0" xfId="0" applyNumberFormat="1" applyFont="1" applyBorder="1" applyAlignment="1">
      <alignment horizontal="left" vertical="center" shrinkToFit="1"/>
    </xf>
    <xf numFmtId="0" fontId="12" fillId="0" borderId="21" xfId="0" applyFont="1" applyBorder="1" applyAlignment="1">
      <alignment horizontal="distributed" vertical="center" justifyLastLine="1" shrinkToFit="1"/>
    </xf>
    <xf numFmtId="0" fontId="12" fillId="0" borderId="12" xfId="0" applyFont="1" applyBorder="1" applyAlignment="1">
      <alignment horizontal="distributed" vertical="center" justifyLastLine="1" shrinkToFit="1"/>
    </xf>
    <xf numFmtId="0" fontId="12" fillId="0" borderId="2" xfId="0" applyFont="1" applyBorder="1" applyAlignment="1">
      <alignment horizontal="distributed" vertical="center" justifyLastLine="1" shrinkToFit="1"/>
    </xf>
    <xf numFmtId="0" fontId="8" fillId="0" borderId="13" xfId="0" applyNumberFormat="1" applyFont="1" applyBorder="1" applyAlignment="1">
      <alignment horizontal="left" vertical="center" shrinkToFit="1"/>
    </xf>
    <xf numFmtId="0" fontId="8" fillId="0" borderId="14" xfId="0" applyNumberFormat="1" applyFont="1" applyBorder="1" applyAlignment="1">
      <alignment horizontal="left" vertical="center" shrinkToFit="1"/>
    </xf>
    <xf numFmtId="0" fontId="8" fillId="0" borderId="15" xfId="0" applyNumberFormat="1" applyFont="1" applyBorder="1" applyAlignment="1">
      <alignment horizontal="left" vertical="center" shrinkToFit="1"/>
    </xf>
    <xf numFmtId="0" fontId="9" fillId="0" borderId="32" xfId="0" applyFont="1" applyBorder="1" applyAlignment="1">
      <alignment horizontal="center" vertical="center" shrinkToFit="1"/>
    </xf>
    <xf numFmtId="0" fontId="9" fillId="0" borderId="50" xfId="0" applyFont="1" applyBorder="1" applyAlignment="1">
      <alignment horizontal="center" vertical="center" shrinkToFit="1"/>
    </xf>
    <xf numFmtId="0" fontId="13" fillId="0" borderId="36" xfId="0" applyFont="1" applyBorder="1" applyAlignment="1">
      <alignment horizontal="center" vertical="center" shrinkToFit="1"/>
    </xf>
    <xf numFmtId="0" fontId="13" fillId="0" borderId="37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13" fillId="0" borderId="11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distributed" vertical="center" indent="4" shrinkToFit="1"/>
    </xf>
    <xf numFmtId="0" fontId="9" fillId="0" borderId="2" xfId="0" applyFont="1" applyBorder="1" applyAlignment="1">
      <alignment horizontal="distributed" vertical="center" indent="4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8" fillId="0" borderId="41" xfId="0" applyFont="1" applyBorder="1" applyAlignment="1">
      <alignment horizontal="center" vertical="center" shrinkToFit="1"/>
    </xf>
    <xf numFmtId="0" fontId="9" fillId="0" borderId="13" xfId="0" applyFont="1" applyBorder="1" applyAlignment="1">
      <alignment vertical="center" shrinkToFit="1"/>
    </xf>
    <xf numFmtId="0" fontId="9" fillId="0" borderId="14" xfId="0" applyFont="1" applyBorder="1" applyAlignment="1">
      <alignment vertical="center" shrinkToFit="1"/>
    </xf>
    <xf numFmtId="0" fontId="9" fillId="0" borderId="41" xfId="0" applyFont="1" applyBorder="1" applyAlignment="1">
      <alignment vertical="center" shrinkToFit="1"/>
    </xf>
    <xf numFmtId="0" fontId="9" fillId="0" borderId="8" xfId="0" applyFont="1" applyBorder="1" applyAlignment="1">
      <alignment vertical="center" shrinkToFit="1"/>
    </xf>
    <xf numFmtId="0" fontId="9" fillId="0" borderId="0" xfId="0" applyFont="1" applyBorder="1" applyAlignment="1">
      <alignment vertical="center" shrinkToFit="1"/>
    </xf>
    <xf numFmtId="0" fontId="9" fillId="0" borderId="16" xfId="0" applyFont="1" applyBorder="1" applyAlignment="1">
      <alignment vertical="center" shrinkToFit="1"/>
    </xf>
    <xf numFmtId="0" fontId="9" fillId="0" borderId="9" xfId="0" applyFont="1" applyBorder="1" applyAlignment="1">
      <alignment vertical="center" shrinkToFit="1"/>
    </xf>
    <xf numFmtId="0" fontId="9" fillId="0" borderId="10" xfId="0" applyFont="1" applyBorder="1" applyAlignment="1">
      <alignment vertical="center" shrinkToFit="1"/>
    </xf>
    <xf numFmtId="0" fontId="9" fillId="0" borderId="18" xfId="0" applyFont="1" applyBorder="1" applyAlignment="1">
      <alignment vertical="center" shrinkToFit="1"/>
    </xf>
    <xf numFmtId="0" fontId="8" fillId="0" borderId="40" xfId="0" applyFont="1" applyBorder="1" applyAlignment="1">
      <alignment horizontal="center" vertical="center" shrinkToFit="1"/>
    </xf>
    <xf numFmtId="0" fontId="8" fillId="0" borderId="39" xfId="0" applyFont="1" applyBorder="1" applyAlignment="1">
      <alignment horizontal="center" vertical="center" shrinkToFit="1"/>
    </xf>
    <xf numFmtId="0" fontId="10" fillId="0" borderId="13" xfId="0" applyFont="1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8" fillId="0" borderId="42" xfId="0" applyFont="1" applyBorder="1" applyAlignment="1">
      <alignment horizontal="center" vertical="center" shrinkToFit="1"/>
    </xf>
    <xf numFmtId="0" fontId="8" fillId="0" borderId="35" xfId="0" applyFont="1" applyBorder="1" applyAlignment="1">
      <alignment horizontal="center" vertical="center" shrinkToFit="1"/>
    </xf>
    <xf numFmtId="0" fontId="8" fillId="0" borderId="38" xfId="0" applyFont="1" applyFill="1" applyBorder="1" applyAlignment="1">
      <alignment horizontal="center" vertical="center" wrapText="1" shrinkToFit="1"/>
    </xf>
    <xf numFmtId="0" fontId="8" fillId="0" borderId="14" xfId="0" applyFont="1" applyFill="1" applyBorder="1" applyAlignment="1">
      <alignment horizontal="center" vertical="center" wrapText="1" shrinkToFit="1"/>
    </xf>
    <xf numFmtId="0" fontId="8" fillId="0" borderId="15" xfId="0" applyFont="1" applyFill="1" applyBorder="1" applyAlignment="1">
      <alignment horizontal="center" vertical="center" wrapText="1" shrinkToFit="1"/>
    </xf>
    <xf numFmtId="0" fontId="9" fillId="0" borderId="77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distributed" vertical="center" indent="3" shrinkToFit="1"/>
    </xf>
    <xf numFmtId="0" fontId="9" fillId="0" borderId="2" xfId="0" applyFont="1" applyBorder="1" applyAlignment="1">
      <alignment horizontal="distributed" vertical="center" indent="3" shrinkToFit="1"/>
    </xf>
    <xf numFmtId="0" fontId="9" fillId="0" borderId="12" xfId="0" applyFont="1" applyBorder="1" applyAlignment="1">
      <alignment horizontal="distributed" vertical="center" indent="2" shrinkToFit="1"/>
    </xf>
    <xf numFmtId="0" fontId="9" fillId="0" borderId="2" xfId="0" applyFont="1" applyBorder="1" applyAlignment="1">
      <alignment horizontal="distributed" vertical="center" indent="2" shrinkToFit="1"/>
    </xf>
    <xf numFmtId="0" fontId="8" fillId="0" borderId="8" xfId="0" applyFont="1" applyBorder="1" applyAlignment="1">
      <alignment vertical="center" wrapText="1" shrinkToFit="1"/>
    </xf>
    <xf numFmtId="0" fontId="8" fillId="0" borderId="0" xfId="0" applyFont="1" applyBorder="1" applyAlignment="1">
      <alignment vertical="center" wrapText="1" shrinkToFit="1"/>
    </xf>
    <xf numFmtId="0" fontId="8" fillId="0" borderId="1" xfId="0" applyFont="1" applyBorder="1" applyAlignment="1">
      <alignment vertical="center" wrapText="1" shrinkToFit="1"/>
    </xf>
    <xf numFmtId="0" fontId="27" fillId="0" borderId="43" xfId="0" applyFont="1" applyBorder="1" applyAlignment="1">
      <alignment vertical="center" wrapText="1" shrinkToFit="1"/>
    </xf>
    <xf numFmtId="0" fontId="27" fillId="0" borderId="48" xfId="0" applyFont="1" applyBorder="1" applyAlignment="1">
      <alignment vertical="center" wrapText="1" shrinkToFit="1"/>
    </xf>
    <xf numFmtId="0" fontId="27" fillId="0" borderId="10" xfId="0" applyFont="1" applyBorder="1" applyAlignment="1">
      <alignment vertical="center" wrapText="1" shrinkToFit="1"/>
    </xf>
    <xf numFmtId="0" fontId="27" fillId="0" borderId="11" xfId="0" applyFont="1" applyBorder="1" applyAlignment="1">
      <alignment vertical="center" wrapText="1" shrinkToFit="1"/>
    </xf>
    <xf numFmtId="0" fontId="12" fillId="0" borderId="13" xfId="0" applyFont="1" applyBorder="1" applyAlignment="1">
      <alignment horizontal="distributed" vertical="center" justifyLastLine="1" shrinkToFit="1"/>
    </xf>
    <xf numFmtId="0" fontId="12" fillId="0" borderId="14" xfId="0" applyFont="1" applyBorder="1" applyAlignment="1">
      <alignment horizontal="distributed" vertical="center" justifyLastLine="1" shrinkToFit="1"/>
    </xf>
    <xf numFmtId="0" fontId="12" fillId="0" borderId="41" xfId="0" applyFont="1" applyBorder="1" applyAlignment="1">
      <alignment horizontal="distributed" vertical="center" justifyLastLine="1" shrinkToFit="1"/>
    </xf>
    <xf numFmtId="0" fontId="12" fillId="0" borderId="8" xfId="0" applyFont="1" applyBorder="1" applyAlignment="1">
      <alignment horizontal="distributed" vertical="center" justifyLastLine="1" shrinkToFit="1"/>
    </xf>
    <xf numFmtId="0" fontId="12" fillId="0" borderId="0" xfId="0" applyFont="1" applyBorder="1" applyAlignment="1">
      <alignment horizontal="distributed" vertical="center" justifyLastLine="1" shrinkToFit="1"/>
    </xf>
    <xf numFmtId="0" fontId="12" fillId="0" borderId="16" xfId="0" applyFont="1" applyBorder="1" applyAlignment="1">
      <alignment horizontal="distributed" vertical="center" justifyLastLine="1" shrinkToFit="1"/>
    </xf>
    <xf numFmtId="0" fontId="12" fillId="0" borderId="9" xfId="0" applyFont="1" applyBorder="1" applyAlignment="1">
      <alignment horizontal="distributed" vertical="center" justifyLastLine="1" shrinkToFit="1"/>
    </xf>
    <xf numFmtId="0" fontId="12" fillId="0" borderId="10" xfId="0" applyFont="1" applyBorder="1" applyAlignment="1">
      <alignment horizontal="distributed" vertical="center" justifyLastLine="1" shrinkToFit="1"/>
    </xf>
    <xf numFmtId="0" fontId="12" fillId="0" borderId="18" xfId="0" applyFont="1" applyBorder="1" applyAlignment="1">
      <alignment horizontal="distributed" vertical="center" justifyLastLine="1" shrinkToFit="1"/>
    </xf>
    <xf numFmtId="0" fontId="27" fillId="0" borderId="8" xfId="0" applyFont="1" applyBorder="1" applyAlignment="1">
      <alignment horizontal="center" vertical="center" shrinkToFit="1"/>
    </xf>
    <xf numFmtId="0" fontId="27" fillId="0" borderId="0" xfId="0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7" fillId="0" borderId="9" xfId="0" applyFont="1" applyBorder="1" applyAlignment="1">
      <alignment horizontal="center" vertical="center" shrinkToFit="1"/>
    </xf>
    <xf numFmtId="0" fontId="27" fillId="0" borderId="10" xfId="0" applyFont="1" applyBorder="1" applyAlignment="1">
      <alignment horizontal="center" vertical="center" shrinkToFit="1"/>
    </xf>
    <xf numFmtId="0" fontId="27" fillId="0" borderId="11" xfId="0" applyFont="1" applyBorder="1" applyAlignment="1">
      <alignment horizontal="center" vertical="center" shrinkToFit="1"/>
    </xf>
    <xf numFmtId="0" fontId="9" fillId="0" borderId="38" xfId="0" applyFont="1" applyBorder="1" applyAlignment="1">
      <alignment horizontal="distributed" vertical="center" indent="4" shrinkToFit="1"/>
    </xf>
    <xf numFmtId="0" fontId="9" fillId="0" borderId="14" xfId="0" applyFont="1" applyBorder="1" applyAlignment="1">
      <alignment horizontal="distributed" vertical="center" indent="4" shrinkToFit="1"/>
    </xf>
    <xf numFmtId="0" fontId="9" fillId="0" borderId="0" xfId="0" applyFont="1" applyBorder="1" applyAlignment="1">
      <alignment horizontal="distributed" vertical="center" indent="4" shrinkToFit="1"/>
    </xf>
    <xf numFmtId="0" fontId="9" fillId="0" borderId="15" xfId="0" applyFont="1" applyBorder="1" applyAlignment="1">
      <alignment horizontal="distributed" vertical="center" indent="4" shrinkToFit="1"/>
    </xf>
    <xf numFmtId="0" fontId="9" fillId="0" borderId="48" xfId="0" applyFont="1" applyBorder="1" applyAlignment="1">
      <alignment horizontal="distributed" vertical="center" indent="4" shrinkToFit="1"/>
    </xf>
    <xf numFmtId="0" fontId="9" fillId="0" borderId="10" xfId="0" applyFont="1" applyBorder="1" applyAlignment="1">
      <alignment horizontal="distributed" vertical="center" indent="4" shrinkToFit="1"/>
    </xf>
    <xf numFmtId="0" fontId="9" fillId="0" borderId="11" xfId="0" applyFont="1" applyBorder="1" applyAlignment="1">
      <alignment horizontal="distributed" vertical="center" indent="4" shrinkToFit="1"/>
    </xf>
    <xf numFmtId="0" fontId="27" fillId="0" borderId="8" xfId="0" applyFont="1" applyBorder="1" applyAlignment="1">
      <alignment horizontal="center" vertical="center" wrapText="1" shrinkToFit="1"/>
    </xf>
    <xf numFmtId="0" fontId="27" fillId="0" borderId="0" xfId="0" applyFont="1" applyBorder="1" applyAlignment="1">
      <alignment horizontal="center" vertical="center" wrapText="1" shrinkToFit="1"/>
    </xf>
    <xf numFmtId="0" fontId="27" fillId="0" borderId="16" xfId="0" applyFont="1" applyBorder="1" applyAlignment="1">
      <alignment horizontal="center" vertical="center" wrapText="1" shrinkToFit="1"/>
    </xf>
    <xf numFmtId="0" fontId="20" fillId="0" borderId="2" xfId="0" applyFont="1" applyFill="1" applyBorder="1" applyAlignment="1">
      <alignment horizontal="distributed"/>
    </xf>
    <xf numFmtId="0" fontId="20" fillId="0" borderId="32" xfId="0" applyFont="1" applyFill="1" applyBorder="1" applyAlignment="1">
      <alignment horizontal="distributed"/>
    </xf>
    <xf numFmtId="0" fontId="20" fillId="0" borderId="21" xfId="0" applyFont="1" applyFill="1" applyBorder="1" applyAlignment="1">
      <alignment horizontal="distributed"/>
    </xf>
    <xf numFmtId="0" fontId="3" fillId="0" borderId="12" xfId="0" applyFont="1" applyBorder="1" applyAlignment="1">
      <alignment vertical="center"/>
    </xf>
    <xf numFmtId="0" fontId="12" fillId="0" borderId="2" xfId="0" applyFont="1" applyBorder="1" applyAlignment="1"/>
    <xf numFmtId="0" fontId="12" fillId="0" borderId="32" xfId="0" applyFont="1" applyBorder="1" applyAlignment="1"/>
    <xf numFmtId="0" fontId="12" fillId="0" borderId="50" xfId="0" applyFont="1" applyBorder="1" applyAlignment="1"/>
    <xf numFmtId="186" fontId="16" fillId="0" borderId="43" xfId="0" applyNumberFormat="1" applyFont="1" applyBorder="1" applyAlignment="1">
      <alignment horizontal="center" vertical="center" shrinkToFit="1"/>
    </xf>
    <xf numFmtId="186" fontId="16" fillId="0" borderId="0" xfId="0" applyNumberFormat="1" applyFont="1" applyBorder="1" applyAlignment="1">
      <alignment horizontal="center" vertical="center" shrinkToFit="1"/>
    </xf>
    <xf numFmtId="186" fontId="16" fillId="0" borderId="1" xfId="0" applyNumberFormat="1" applyFont="1" applyBorder="1" applyAlignment="1">
      <alignment horizontal="center" vertical="center" shrinkToFit="1"/>
    </xf>
    <xf numFmtId="41" fontId="14" fillId="0" borderId="8" xfId="0" applyNumberFormat="1" applyFont="1" applyBorder="1" applyAlignment="1">
      <alignment horizontal="right" vertical="center" shrinkToFit="1"/>
    </xf>
    <xf numFmtId="41" fontId="14" fillId="0" borderId="0" xfId="0" applyNumberFormat="1" applyFont="1" applyBorder="1" applyAlignment="1">
      <alignment horizontal="right" vertical="center" shrinkToFit="1"/>
    </xf>
    <xf numFmtId="41" fontId="14" fillId="0" borderId="1" xfId="0" applyNumberFormat="1" applyFont="1" applyBorder="1" applyAlignment="1">
      <alignment horizontal="right" vertical="center" shrinkToFit="1"/>
    </xf>
    <xf numFmtId="41" fontId="14" fillId="0" borderId="9" xfId="0" applyNumberFormat="1" applyFont="1" applyBorder="1" applyAlignment="1">
      <alignment horizontal="right" vertical="center" shrinkToFit="1"/>
    </xf>
    <xf numFmtId="41" fontId="14" fillId="0" borderId="10" xfId="0" applyNumberFormat="1" applyFont="1" applyBorder="1" applyAlignment="1">
      <alignment horizontal="right" vertical="center" shrinkToFit="1"/>
    </xf>
    <xf numFmtId="41" fontId="14" fillId="0" borderId="11" xfId="0" applyNumberFormat="1" applyFont="1" applyBorder="1" applyAlignment="1">
      <alignment horizontal="right" vertical="center" shrinkToFit="1"/>
    </xf>
    <xf numFmtId="0" fontId="9" fillId="0" borderId="50" xfId="0" applyFont="1" applyBorder="1" applyAlignment="1">
      <alignment horizontal="distributed" vertical="center" indent="1" shrinkToFit="1"/>
    </xf>
    <xf numFmtId="0" fontId="14" fillId="0" borderId="9" xfId="0" applyFont="1" applyBorder="1" applyAlignment="1">
      <alignment horizontal="center" vertical="center" shrinkToFit="1"/>
    </xf>
    <xf numFmtId="0" fontId="14" fillId="0" borderId="11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left" vertical="center" shrinkToFit="1"/>
    </xf>
    <xf numFmtId="0" fontId="8" fillId="0" borderId="10" xfId="0" applyFont="1" applyBorder="1" applyAlignment="1">
      <alignment horizontal="left" vertical="center" shrinkToFit="1"/>
    </xf>
    <xf numFmtId="0" fontId="8" fillId="0" borderId="18" xfId="0" applyFont="1" applyBorder="1" applyAlignment="1">
      <alignment horizontal="left" vertical="center" shrinkToFit="1"/>
    </xf>
    <xf numFmtId="41" fontId="14" fillId="0" borderId="13" xfId="0" applyNumberFormat="1" applyFont="1" applyBorder="1" applyAlignment="1">
      <alignment horizontal="right" vertical="center" shrinkToFit="1"/>
    </xf>
    <xf numFmtId="41" fontId="14" fillId="0" borderId="14" xfId="0" applyNumberFormat="1" applyFont="1" applyBorder="1" applyAlignment="1">
      <alignment horizontal="right" vertical="center" shrinkToFit="1"/>
    </xf>
    <xf numFmtId="41" fontId="14" fillId="0" borderId="15" xfId="0" applyNumberFormat="1" applyFont="1" applyBorder="1" applyAlignment="1">
      <alignment horizontal="right" vertical="center" shrinkToFit="1"/>
    </xf>
    <xf numFmtId="0" fontId="14" fillId="0" borderId="13" xfId="0" applyFont="1" applyBorder="1" applyAlignment="1">
      <alignment horizontal="center" vertical="center" shrinkToFit="1"/>
    </xf>
    <xf numFmtId="0" fontId="14" fillId="0" borderId="14" xfId="0" applyFont="1" applyBorder="1" applyAlignment="1">
      <alignment horizontal="center" vertical="center" shrinkToFit="1"/>
    </xf>
    <xf numFmtId="0" fontId="14" fillId="0" borderId="15" xfId="0" applyFont="1" applyBorder="1" applyAlignment="1">
      <alignment horizontal="center" vertical="center" shrinkToFit="1"/>
    </xf>
    <xf numFmtId="187" fontId="16" fillId="0" borderId="43" xfId="0" applyNumberFormat="1" applyFont="1" applyBorder="1" applyAlignment="1">
      <alignment horizontal="center" vertical="center" shrinkToFit="1"/>
    </xf>
    <xf numFmtId="187" fontId="16" fillId="0" borderId="0" xfId="0" applyNumberFormat="1" applyFont="1" applyBorder="1" applyAlignment="1">
      <alignment horizontal="center" vertical="center" shrinkToFit="1"/>
    </xf>
    <xf numFmtId="187" fontId="16" fillId="0" borderId="1" xfId="0" applyNumberFormat="1" applyFont="1" applyBorder="1" applyAlignment="1">
      <alignment horizontal="center" vertical="center" shrinkToFit="1"/>
    </xf>
    <xf numFmtId="189" fontId="12" fillId="0" borderId="102" xfId="0" applyNumberFormat="1" applyFont="1" applyBorder="1" applyAlignment="1">
      <alignment horizontal="distributed" vertical="center" indent="1"/>
    </xf>
    <xf numFmtId="189" fontId="12" fillId="0" borderId="100" xfId="0" applyNumberFormat="1" applyFont="1" applyBorder="1" applyAlignment="1">
      <alignment horizontal="distributed" vertical="center" indent="1"/>
    </xf>
    <xf numFmtId="189" fontId="12" fillId="0" borderId="103" xfId="0" applyNumberFormat="1" applyFont="1" applyBorder="1" applyAlignment="1">
      <alignment horizontal="distributed" vertical="center" indent="1"/>
    </xf>
    <xf numFmtId="0" fontId="8" fillId="0" borderId="54" xfId="0" applyFont="1" applyBorder="1" applyAlignment="1">
      <alignment horizontal="center" vertical="center" shrinkToFit="1"/>
    </xf>
    <xf numFmtId="0" fontId="8" fillId="0" borderId="48" xfId="0" applyFont="1" applyBorder="1" applyAlignment="1">
      <alignment horizontal="center" vertical="center" shrinkToFit="1"/>
    </xf>
    <xf numFmtId="204" fontId="12" fillId="0" borderId="99" xfId="0" applyNumberFormat="1" applyFont="1" applyBorder="1" applyAlignment="1">
      <alignment horizontal="distributed" vertical="center" indent="3"/>
    </xf>
    <xf numFmtId="204" fontId="12" fillId="0" borderId="100" xfId="0" applyNumberFormat="1" applyFont="1" applyBorder="1" applyAlignment="1">
      <alignment horizontal="distributed" vertical="center" indent="3"/>
    </xf>
    <xf numFmtId="204" fontId="12" fillId="0" borderId="101" xfId="0" applyNumberFormat="1" applyFont="1" applyBorder="1" applyAlignment="1">
      <alignment horizontal="distributed" vertical="center" indent="3"/>
    </xf>
    <xf numFmtId="41" fontId="7" fillId="0" borderId="10" xfId="0" applyNumberFormat="1" applyFont="1" applyBorder="1" applyAlignment="1">
      <alignment horizontal="right" vertical="center" shrinkToFit="1"/>
    </xf>
    <xf numFmtId="41" fontId="7" fillId="0" borderId="18" xfId="0" applyNumberFormat="1" applyFont="1" applyBorder="1" applyAlignment="1">
      <alignment horizontal="right" vertical="center" shrinkToFit="1"/>
    </xf>
    <xf numFmtId="0" fontId="2" fillId="0" borderId="94" xfId="0" applyFont="1" applyBorder="1" applyAlignment="1">
      <alignment horizontal="right" vertical="center" shrinkToFit="1"/>
    </xf>
    <xf numFmtId="0" fontId="2" fillId="0" borderId="95" xfId="0" applyFont="1" applyBorder="1" applyAlignment="1">
      <alignment horizontal="right" vertical="center" shrinkToFit="1"/>
    </xf>
    <xf numFmtId="190" fontId="12" fillId="0" borderId="26" xfId="0" applyNumberFormat="1" applyFont="1" applyFill="1" applyBorder="1" applyAlignment="1">
      <alignment horizontal="distributed" vertical="center" justifyLastLine="1"/>
    </xf>
    <xf numFmtId="190" fontId="12" fillId="0" borderId="25" xfId="0" applyNumberFormat="1" applyFont="1" applyFill="1" applyBorder="1" applyAlignment="1">
      <alignment horizontal="distributed" vertical="center" justifyLastLine="1"/>
    </xf>
    <xf numFmtId="190" fontId="12" fillId="0" borderId="27" xfId="0" applyNumberFormat="1" applyFont="1" applyFill="1" applyBorder="1" applyAlignment="1">
      <alignment horizontal="distributed" vertical="center" justifyLastLine="1"/>
    </xf>
    <xf numFmtId="0" fontId="7" fillId="0" borderId="11" xfId="0" applyFont="1" applyBorder="1" applyAlignment="1">
      <alignment horizontal="center" vertical="center" shrinkToFit="1"/>
    </xf>
    <xf numFmtId="0" fontId="7" fillId="0" borderId="61" xfId="0" applyFont="1" applyBorder="1" applyAlignment="1">
      <alignment horizontal="center" vertical="center" shrinkToFit="1"/>
    </xf>
    <xf numFmtId="0" fontId="7" fillId="0" borderId="59" xfId="0" applyFont="1" applyFill="1" applyBorder="1" applyAlignment="1">
      <alignment horizontal="center" vertical="center" shrinkToFit="1"/>
    </xf>
    <xf numFmtId="0" fontId="1" fillId="0" borderId="0" xfId="0" applyNumberFormat="1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110" xfId="0" applyFont="1" applyBorder="1" applyAlignment="1">
      <alignment vertical="center"/>
    </xf>
    <xf numFmtId="0" fontId="32" fillId="0" borderId="4" xfId="0" applyNumberFormat="1" applyFont="1" applyBorder="1" applyAlignment="1">
      <alignment horizontal="distributed" vertical="center" indent="1" shrinkToFit="1"/>
    </xf>
    <xf numFmtId="0" fontId="32" fillId="0" borderId="81" xfId="0" applyNumberFormat="1" applyFont="1" applyBorder="1" applyAlignment="1">
      <alignment horizontal="distributed" vertical="center" indent="1" shrinkToFit="1"/>
    </xf>
    <xf numFmtId="0" fontId="32" fillId="0" borderId="82" xfId="0" applyNumberFormat="1" applyFont="1" applyBorder="1" applyAlignment="1">
      <alignment horizontal="distributed" vertical="center" indent="1" shrinkToFit="1"/>
    </xf>
    <xf numFmtId="184" fontId="3" fillId="0" borderId="4" xfId="0" applyNumberFormat="1" applyFont="1" applyBorder="1" applyAlignment="1">
      <alignment horizontal="center" vertical="center" shrinkToFit="1"/>
    </xf>
    <xf numFmtId="184" fontId="3" fillId="0" borderId="81" xfId="0" applyNumberFormat="1" applyFont="1" applyBorder="1" applyAlignment="1">
      <alignment horizontal="center" vertical="center" shrinkToFit="1"/>
    </xf>
    <xf numFmtId="184" fontId="3" fillId="0" borderId="82" xfId="0" applyNumberFormat="1" applyFont="1" applyBorder="1" applyAlignment="1">
      <alignment horizontal="center" vertical="center" shrinkToFit="1"/>
    </xf>
    <xf numFmtId="0" fontId="10" fillId="0" borderId="0" xfId="0" applyNumberFormat="1" applyFont="1" applyBorder="1" applyAlignment="1">
      <alignment horizontal="left" vertical="center" indent="1" shrinkToFit="1"/>
    </xf>
    <xf numFmtId="0" fontId="10" fillId="0" borderId="0" xfId="0" applyNumberFormat="1" applyFont="1" applyBorder="1" applyAlignment="1">
      <alignment horizontal="distributed" vertical="center" shrinkToFit="1"/>
    </xf>
    <xf numFmtId="0" fontId="9" fillId="0" borderId="0" xfId="0" applyNumberFormat="1" applyFont="1" applyBorder="1" applyAlignment="1">
      <alignment horizontal="left"/>
    </xf>
    <xf numFmtId="181" fontId="3" fillId="0" borderId="109" xfId="0" applyNumberFormat="1" applyFont="1" applyBorder="1" applyAlignment="1">
      <alignment horizontal="center" vertical="center" shrinkToFit="1"/>
    </xf>
    <xf numFmtId="181" fontId="3" fillId="0" borderId="110" xfId="0" applyNumberFormat="1" applyFont="1" applyBorder="1" applyAlignment="1">
      <alignment horizontal="center" vertical="center" shrinkToFit="1"/>
    </xf>
    <xf numFmtId="182" fontId="3" fillId="0" borderId="109" xfId="0" applyNumberFormat="1" applyFont="1" applyBorder="1" applyAlignment="1">
      <alignment horizontal="center" vertical="center" shrinkToFit="1"/>
    </xf>
    <xf numFmtId="182" fontId="3" fillId="0" borderId="0" xfId="0" applyNumberFormat="1" applyFont="1" applyBorder="1" applyAlignment="1">
      <alignment horizontal="center" vertical="center" shrinkToFit="1"/>
    </xf>
    <xf numFmtId="182" fontId="3" fillId="0" borderId="110" xfId="0" applyNumberFormat="1" applyFont="1" applyBorder="1" applyAlignment="1">
      <alignment horizontal="center" vertical="center" shrinkToFit="1"/>
    </xf>
    <xf numFmtId="179" fontId="3" fillId="0" borderId="109" xfId="0" applyNumberFormat="1" applyFont="1" applyBorder="1" applyAlignment="1">
      <alignment horizontal="center" vertical="center" shrinkToFit="1"/>
    </xf>
    <xf numFmtId="179" fontId="3" fillId="0" borderId="0" xfId="0" applyNumberFormat="1" applyFont="1" applyBorder="1" applyAlignment="1">
      <alignment horizontal="center" vertical="center" shrinkToFit="1"/>
    </xf>
    <xf numFmtId="179" fontId="3" fillId="0" borderId="110" xfId="0" applyNumberFormat="1" applyFont="1" applyBorder="1" applyAlignment="1">
      <alignment horizontal="center" vertical="center" shrinkToFit="1"/>
    </xf>
    <xf numFmtId="180" fontId="3" fillId="0" borderId="109" xfId="0" applyNumberFormat="1" applyFont="1" applyBorder="1" applyAlignment="1">
      <alignment horizontal="center" vertical="center" shrinkToFit="1"/>
    </xf>
    <xf numFmtId="180" fontId="3" fillId="0" borderId="0" xfId="0" applyNumberFormat="1" applyFont="1" applyBorder="1" applyAlignment="1">
      <alignment horizontal="center" vertical="center" shrinkToFit="1"/>
    </xf>
    <xf numFmtId="180" fontId="3" fillId="0" borderId="110" xfId="0" applyNumberFormat="1" applyFont="1" applyBorder="1" applyAlignment="1">
      <alignment horizontal="center" vertical="center" shrinkToFit="1"/>
    </xf>
    <xf numFmtId="0" fontId="32" fillId="0" borderId="109" xfId="0" applyNumberFormat="1" applyFont="1" applyBorder="1" applyAlignment="1">
      <alignment horizontal="distributed" vertical="center" indent="1" shrinkToFit="1"/>
    </xf>
    <xf numFmtId="0" fontId="32" fillId="0" borderId="0" xfId="0" applyNumberFormat="1" applyFont="1" applyBorder="1" applyAlignment="1">
      <alignment horizontal="distributed" vertical="center" indent="1" shrinkToFit="1"/>
    </xf>
    <xf numFmtId="0" fontId="32" fillId="0" borderId="110" xfId="0" applyNumberFormat="1" applyFont="1" applyBorder="1" applyAlignment="1">
      <alignment horizontal="distributed" vertical="center" indent="1" shrinkToFit="1"/>
    </xf>
    <xf numFmtId="0" fontId="32" fillId="0" borderId="109" xfId="0" applyNumberFormat="1" applyFont="1" applyBorder="1" applyAlignment="1">
      <alignment horizontal="center" vertical="center" shrinkToFit="1"/>
    </xf>
    <xf numFmtId="0" fontId="32" fillId="0" borderId="0" xfId="0" applyNumberFormat="1" applyFont="1" applyBorder="1" applyAlignment="1">
      <alignment horizontal="center" vertical="center" shrinkToFit="1"/>
    </xf>
    <xf numFmtId="0" fontId="32" fillId="0" borderId="110" xfId="0" applyNumberFormat="1" applyFont="1" applyBorder="1" applyAlignment="1">
      <alignment horizontal="center" vertical="center" shrinkToFit="1"/>
    </xf>
    <xf numFmtId="183" fontId="3" fillId="0" borderId="109" xfId="0" applyNumberFormat="1" applyFont="1" applyBorder="1" applyAlignment="1">
      <alignment horizontal="center" vertical="center" shrinkToFit="1"/>
    </xf>
    <xf numFmtId="183" fontId="3" fillId="0" borderId="0" xfId="0" applyNumberFormat="1" applyFont="1" applyBorder="1" applyAlignment="1">
      <alignment horizontal="center" vertical="center" shrinkToFit="1"/>
    </xf>
    <xf numFmtId="183" fontId="3" fillId="0" borderId="110" xfId="0" applyNumberFormat="1" applyFont="1" applyBorder="1" applyAlignment="1">
      <alignment horizontal="center" vertical="center" shrinkToFit="1"/>
    </xf>
    <xf numFmtId="0" fontId="12" fillId="0" borderId="0" xfId="0" applyNumberFormat="1" applyFont="1" applyBorder="1" applyAlignment="1">
      <alignment horizontal="distributed"/>
    </xf>
    <xf numFmtId="177" fontId="12" fillId="0" borderId="0" xfId="0" applyNumberFormat="1" applyFont="1" applyBorder="1" applyAlignment="1">
      <alignment horizontal="right"/>
    </xf>
    <xf numFmtId="49" fontId="23" fillId="0" borderId="0" xfId="0" applyNumberFormat="1" applyFont="1" applyBorder="1" applyAlignment="1">
      <alignment horizontal="distributed" vertical="center" indent="15"/>
    </xf>
    <xf numFmtId="0" fontId="12" fillId="0" borderId="0" xfId="0" applyFont="1" applyBorder="1" applyAlignment="1">
      <alignment horizontal="right" vertical="center"/>
    </xf>
    <xf numFmtId="185" fontId="26" fillId="0" borderId="0" xfId="0" applyNumberFormat="1" applyFont="1" applyBorder="1" applyAlignment="1">
      <alignment horizontal="left" vertical="center"/>
    </xf>
    <xf numFmtId="178" fontId="3" fillId="0" borderId="107" xfId="0" applyNumberFormat="1" applyFont="1" applyBorder="1" applyAlignment="1">
      <alignment horizontal="center" vertical="center" shrinkToFit="1"/>
    </xf>
    <xf numFmtId="178" fontId="3" fillId="0" borderId="108" xfId="0" applyNumberFormat="1" applyFont="1" applyBorder="1" applyAlignment="1">
      <alignment horizontal="center" vertical="center" shrinkToFit="1"/>
    </xf>
    <xf numFmtId="0" fontId="12" fillId="0" borderId="107" xfId="0" applyFont="1" applyBorder="1" applyAlignment="1">
      <alignment horizontal="center" vertical="center" textRotation="255" shrinkToFit="1"/>
    </xf>
    <xf numFmtId="0" fontId="12" fillId="0" borderId="108" xfId="0" applyFont="1" applyBorder="1" applyAlignment="1">
      <alignment horizontal="center" vertical="center" textRotation="255" shrinkToFit="1"/>
    </xf>
    <xf numFmtId="0" fontId="12" fillId="0" borderId="109" xfId="0" applyFont="1" applyBorder="1" applyAlignment="1">
      <alignment horizontal="center" vertical="center" textRotation="255" shrinkToFit="1"/>
    </xf>
    <xf numFmtId="0" fontId="12" fillId="0" borderId="110" xfId="0" applyFont="1" applyBorder="1" applyAlignment="1">
      <alignment horizontal="center" vertical="center" textRotation="255" shrinkToFit="1"/>
    </xf>
    <xf numFmtId="0" fontId="12" fillId="0" borderId="4" xfId="0" applyFont="1" applyBorder="1" applyAlignment="1">
      <alignment horizontal="center" vertical="center" textRotation="255" shrinkToFit="1"/>
    </xf>
    <xf numFmtId="0" fontId="12" fillId="0" borderId="82" xfId="0" applyFont="1" applyBorder="1" applyAlignment="1">
      <alignment horizontal="center" vertical="center" textRotation="255" shrinkToFit="1"/>
    </xf>
    <xf numFmtId="0" fontId="32" fillId="0" borderId="107" xfId="0" applyNumberFormat="1" applyFont="1" applyBorder="1" applyAlignment="1">
      <alignment horizontal="center" vertical="center" shrinkToFit="1"/>
    </xf>
    <xf numFmtId="0" fontId="32" fillId="0" borderId="6" xfId="0" applyNumberFormat="1" applyFont="1" applyBorder="1" applyAlignment="1">
      <alignment horizontal="center" vertical="center" shrinkToFit="1"/>
    </xf>
    <xf numFmtId="0" fontId="32" fillId="0" borderId="108" xfId="0" applyNumberFormat="1" applyFont="1" applyBorder="1" applyAlignment="1">
      <alignment horizontal="center" vertical="center" shrinkToFit="1"/>
    </xf>
    <xf numFmtId="0" fontId="2" fillId="0" borderId="96" xfId="0" applyFont="1" applyBorder="1" applyAlignment="1">
      <alignment horizontal="right" vertical="center" shrinkToFit="1"/>
    </xf>
    <xf numFmtId="0" fontId="2" fillId="0" borderId="97" xfId="0" applyFont="1" applyBorder="1" applyAlignment="1">
      <alignment horizontal="right" vertical="center" shrinkToFit="1"/>
    </xf>
    <xf numFmtId="0" fontId="9" fillId="0" borderId="10" xfId="0" applyFont="1" applyBorder="1" applyAlignment="1">
      <alignment horizontal="center" vertical="top" shrinkToFit="1"/>
    </xf>
    <xf numFmtId="49" fontId="23" fillId="0" borderId="0" xfId="0" applyNumberFormat="1" applyFont="1" applyBorder="1" applyAlignment="1">
      <alignment horizontal="distributed" vertical="center" indent="1"/>
    </xf>
    <xf numFmtId="49" fontId="23" fillId="0" borderId="81" xfId="0" applyNumberFormat="1" applyFont="1" applyBorder="1" applyAlignment="1">
      <alignment horizontal="distributed" vertical="center" indent="15"/>
    </xf>
    <xf numFmtId="0" fontId="10" fillId="0" borderId="6" xfId="0" applyNumberFormat="1" applyFont="1" applyBorder="1" applyAlignment="1">
      <alignment horizontal="left" vertical="center" indent="1" shrinkToFit="1"/>
    </xf>
    <xf numFmtId="206" fontId="29" fillId="0" borderId="0" xfId="0" applyNumberFormat="1" applyFont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9" fillId="0" borderId="111" xfId="0" applyFont="1" applyBorder="1" applyAlignment="1">
      <alignment horizontal="center" vertical="center"/>
    </xf>
    <xf numFmtId="0" fontId="9" fillId="0" borderId="112" xfId="0" applyFont="1" applyBorder="1" applyAlignment="1">
      <alignment horizontal="center" vertical="center"/>
    </xf>
    <xf numFmtId="0" fontId="9" fillId="0" borderId="113" xfId="0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177" fontId="12" fillId="0" borderId="0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distributed" vertical="center" shrinkToFit="1"/>
    </xf>
    <xf numFmtId="206" fontId="29" fillId="0" borderId="14" xfId="0" applyNumberFormat="1" applyFont="1" applyBorder="1" applyAlignment="1">
      <alignment vertical="center"/>
    </xf>
    <xf numFmtId="206" fontId="29" fillId="0" borderId="15" xfId="0" applyNumberFormat="1" applyFont="1" applyBorder="1" applyAlignment="1">
      <alignment vertical="center"/>
    </xf>
    <xf numFmtId="206" fontId="29" fillId="0" borderId="0" xfId="0" applyNumberFormat="1" applyFont="1" applyBorder="1" applyAlignment="1">
      <alignment vertical="center"/>
    </xf>
    <xf numFmtId="206" fontId="29" fillId="0" borderId="1" xfId="0" applyNumberFormat="1" applyFont="1" applyBorder="1" applyAlignment="1">
      <alignment vertical="center"/>
    </xf>
    <xf numFmtId="0" fontId="8" fillId="0" borderId="33" xfId="0" applyNumberFormat="1" applyFont="1" applyBorder="1" applyAlignment="1">
      <alignment vertical="center" shrinkToFit="1"/>
    </xf>
    <xf numFmtId="0" fontId="8" fillId="0" borderId="34" xfId="0" applyNumberFormat="1" applyFont="1" applyBorder="1" applyAlignment="1">
      <alignment vertical="center" shrinkToFit="1"/>
    </xf>
    <xf numFmtId="0" fontId="8" fillId="0" borderId="35" xfId="0" applyNumberFormat="1" applyFont="1" applyBorder="1" applyAlignment="1">
      <alignment vertical="center" shrinkToFit="1"/>
    </xf>
    <xf numFmtId="0" fontId="9" fillId="0" borderId="77" xfId="0" applyFont="1" applyBorder="1" applyAlignment="1">
      <alignment horizontal="distributed" vertical="center" indent="4" shrinkToFit="1"/>
    </xf>
    <xf numFmtId="0" fontId="9" fillId="0" borderId="32" xfId="0" applyFont="1" applyBorder="1" applyAlignment="1">
      <alignment horizontal="distributed" vertical="center" indent="4" shrinkToFit="1"/>
    </xf>
    <xf numFmtId="0" fontId="9" fillId="0" borderId="50" xfId="0" applyFont="1" applyBorder="1" applyAlignment="1">
      <alignment horizontal="distributed" vertical="center" indent="4" shrinkToFit="1"/>
    </xf>
    <xf numFmtId="0" fontId="13" fillId="0" borderId="13" xfId="0" applyFont="1" applyBorder="1" applyAlignment="1">
      <alignment horizontal="center" vertical="center" shrinkToFit="1"/>
    </xf>
    <xf numFmtId="0" fontId="13" fillId="0" borderId="15" xfId="0" applyFont="1" applyBorder="1" applyAlignment="1">
      <alignment horizontal="center" vertical="center" shrinkToFit="1"/>
    </xf>
    <xf numFmtId="0" fontId="12" fillId="0" borderId="32" xfId="0" applyFont="1" applyBorder="1" applyAlignment="1">
      <alignment horizontal="distributed" vertical="center" indent="1" shrinkToFit="1"/>
    </xf>
    <xf numFmtId="188" fontId="10" fillId="0" borderId="32" xfId="0" applyNumberFormat="1" applyFont="1" applyBorder="1" applyAlignment="1">
      <alignment vertical="center" shrinkToFit="1"/>
    </xf>
    <xf numFmtId="188" fontId="10" fillId="0" borderId="35" xfId="0" applyNumberFormat="1" applyFont="1" applyBorder="1" applyAlignment="1">
      <alignment vertical="center" shrinkToFit="1"/>
    </xf>
    <xf numFmtId="188" fontId="10" fillId="0" borderId="34" xfId="0" applyNumberFormat="1" applyFont="1" applyBorder="1" applyAlignment="1">
      <alignment vertical="center" shrinkToFit="1"/>
    </xf>
    <xf numFmtId="0" fontId="27" fillId="0" borderId="9" xfId="0" applyFont="1" applyBorder="1" applyAlignment="1">
      <alignment vertical="center" wrapText="1" shrinkToFit="1"/>
    </xf>
    <xf numFmtId="0" fontId="12" fillId="0" borderId="21" xfId="0" applyFont="1" applyBorder="1" applyAlignment="1">
      <alignment horizontal="center" vertical="center" justifyLastLine="1" shrinkToFit="1"/>
    </xf>
    <xf numFmtId="0" fontId="12" fillId="0" borderId="12" xfId="0" applyFont="1" applyBorder="1" applyAlignment="1">
      <alignment horizontal="center" vertical="center" justifyLastLine="1" shrinkToFit="1"/>
    </xf>
    <xf numFmtId="0" fontId="12" fillId="0" borderId="2" xfId="0" applyFont="1" applyBorder="1" applyAlignment="1">
      <alignment horizontal="center" vertical="center" justifyLastLine="1" shrinkToFit="1"/>
    </xf>
    <xf numFmtId="0" fontId="9" fillId="0" borderId="32" xfId="0" applyFont="1" applyBorder="1" applyAlignment="1">
      <alignment horizontal="distributed" vertical="center" justifyLastLine="1" shrinkToFit="1"/>
    </xf>
    <xf numFmtId="0" fontId="12" fillId="0" borderId="32" xfId="0" applyFont="1" applyBorder="1" applyAlignment="1">
      <alignment horizontal="distributed" vertical="center" justifyLastLine="1" shrinkToFit="1"/>
    </xf>
    <xf numFmtId="0" fontId="9" fillId="0" borderId="32" xfId="0" applyFont="1" applyBorder="1" applyAlignment="1">
      <alignment horizontal="distributed" vertical="center" indent="3"/>
    </xf>
    <xf numFmtId="0" fontId="9" fillId="0" borderId="13" xfId="0" applyFont="1" applyBorder="1" applyAlignment="1">
      <alignment horizontal="center" vertical="center" wrapText="1" shrinkToFit="1"/>
    </xf>
    <xf numFmtId="0" fontId="9" fillId="0" borderId="14" xfId="0" applyFont="1" applyBorder="1" applyAlignment="1">
      <alignment horizontal="center" vertical="center" wrapText="1" shrinkToFit="1"/>
    </xf>
    <xf numFmtId="0" fontId="9" fillId="0" borderId="41" xfId="0" applyFont="1" applyBorder="1" applyAlignment="1">
      <alignment horizontal="center" vertical="center" wrapText="1" shrinkToFit="1"/>
    </xf>
    <xf numFmtId="0" fontId="9" fillId="0" borderId="8" xfId="0" applyFont="1" applyBorder="1" applyAlignment="1">
      <alignment horizontal="center" vertical="center" wrapText="1" shrinkToFit="1"/>
    </xf>
    <xf numFmtId="0" fontId="9" fillId="0" borderId="0" xfId="0" applyFont="1" applyBorder="1" applyAlignment="1">
      <alignment horizontal="center" vertical="center" wrapText="1" shrinkToFit="1"/>
    </xf>
    <xf numFmtId="0" fontId="9" fillId="0" borderId="16" xfId="0" applyFont="1" applyBorder="1" applyAlignment="1">
      <alignment horizontal="center" vertical="center" wrapText="1" shrinkToFit="1"/>
    </xf>
    <xf numFmtId="0" fontId="8" fillId="0" borderId="8" xfId="0" applyFont="1" applyBorder="1" applyAlignment="1">
      <alignment horizontal="center" vertical="center" wrapText="1" shrinkToFit="1"/>
    </xf>
    <xf numFmtId="0" fontId="8" fillId="0" borderId="0" xfId="0" applyFont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center" vertical="center" wrapText="1" shrinkToFit="1"/>
    </xf>
    <xf numFmtId="0" fontId="8" fillId="0" borderId="9" xfId="0" applyFont="1" applyBorder="1" applyAlignment="1">
      <alignment horizontal="center" vertical="center" wrapText="1" shrinkToFit="1"/>
    </xf>
    <xf numFmtId="0" fontId="8" fillId="0" borderId="10" xfId="0" applyFont="1" applyBorder="1" applyAlignment="1">
      <alignment horizontal="center" vertical="center" wrapText="1" shrinkToFit="1"/>
    </xf>
    <xf numFmtId="0" fontId="8" fillId="0" borderId="11" xfId="0" applyFont="1" applyBorder="1" applyAlignment="1">
      <alignment horizontal="center" vertical="center" wrapText="1" shrinkToFit="1"/>
    </xf>
    <xf numFmtId="215" fontId="10" fillId="0" borderId="13" xfId="0" applyNumberFormat="1" applyFont="1" applyBorder="1" applyAlignment="1">
      <alignment horizontal="center" vertical="center" shrinkToFit="1"/>
    </xf>
    <xf numFmtId="215" fontId="10" fillId="0" borderId="14" xfId="0" applyNumberFormat="1" applyFont="1" applyBorder="1" applyAlignment="1">
      <alignment horizontal="center" vertical="center" shrinkToFit="1"/>
    </xf>
    <xf numFmtId="215" fontId="10" fillId="0" borderId="15" xfId="0" applyNumberFormat="1" applyFont="1" applyBorder="1" applyAlignment="1">
      <alignment horizontal="center" vertical="center" shrinkToFit="1"/>
    </xf>
    <xf numFmtId="0" fontId="27" fillId="0" borderId="13" xfId="0" applyFont="1" applyBorder="1" applyAlignment="1">
      <alignment horizontal="center" vertical="center" wrapText="1" shrinkToFit="1"/>
    </xf>
    <xf numFmtId="0" fontId="27" fillId="0" borderId="14" xfId="0" applyFont="1" applyBorder="1" applyAlignment="1">
      <alignment horizontal="center" vertical="center" wrapText="1" shrinkToFit="1"/>
    </xf>
    <xf numFmtId="0" fontId="27" fillId="0" borderId="15" xfId="0" applyFont="1" applyBorder="1" applyAlignment="1">
      <alignment horizontal="center" vertical="center" wrapText="1" shrinkToFit="1"/>
    </xf>
    <xf numFmtId="0" fontId="11" fillId="0" borderId="13" xfId="0" applyFont="1" applyBorder="1" applyAlignment="1">
      <alignment vertical="center" wrapText="1"/>
    </xf>
    <xf numFmtId="0" fontId="11" fillId="0" borderId="14" xfId="0" applyFont="1" applyBorder="1" applyAlignment="1">
      <alignment vertical="center" wrapText="1"/>
    </xf>
    <xf numFmtId="0" fontId="11" fillId="0" borderId="15" xfId="0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9" fillId="0" borderId="32" xfId="0" applyFont="1" applyBorder="1" applyAlignment="1">
      <alignment horizontal="center" vertical="distributed" textRotation="255" indent="2" shrinkToFit="1"/>
    </xf>
    <xf numFmtId="0" fontId="13" fillId="0" borderId="8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0" fontId="12" fillId="0" borderId="21" xfId="0" applyFont="1" applyFill="1" applyBorder="1" applyAlignment="1">
      <alignment horizontal="center" vertical="center" justifyLastLine="1" shrinkToFit="1"/>
    </xf>
    <xf numFmtId="0" fontId="12" fillId="0" borderId="12" xfId="0" applyFont="1" applyFill="1" applyBorder="1" applyAlignment="1">
      <alignment horizontal="center" vertical="center" justifyLastLine="1" shrinkToFit="1"/>
    </xf>
    <xf numFmtId="0" fontId="12" fillId="0" borderId="2" xfId="0" applyFont="1" applyFill="1" applyBorder="1" applyAlignment="1">
      <alignment horizontal="center" vertical="center" justifyLastLine="1" shrinkToFit="1"/>
    </xf>
    <xf numFmtId="213" fontId="14" fillId="0" borderId="38" xfId="0" applyNumberFormat="1" applyFont="1" applyBorder="1" applyAlignment="1">
      <alignment horizontal="center" vertical="center" shrinkToFit="1"/>
    </xf>
    <xf numFmtId="213" fontId="14" fillId="0" borderId="14" xfId="0" applyNumberFormat="1" applyFont="1" applyBorder="1" applyAlignment="1">
      <alignment horizontal="center" vertical="center" shrinkToFit="1"/>
    </xf>
    <xf numFmtId="213" fontId="14" fillId="0" borderId="15" xfId="0" applyNumberFormat="1" applyFont="1" applyBorder="1" applyAlignment="1">
      <alignment horizontal="center" vertical="center" shrinkToFit="1"/>
    </xf>
    <xf numFmtId="213" fontId="14" fillId="0" borderId="13" xfId="0" applyNumberFormat="1" applyFont="1" applyBorder="1" applyAlignment="1">
      <alignment horizontal="center" vertical="center" shrinkToFit="1"/>
    </xf>
    <xf numFmtId="0" fontId="12" fillId="0" borderId="77" xfId="0" applyFont="1" applyBorder="1" applyAlignment="1">
      <alignment horizontal="center" vertical="center" shrinkToFit="1"/>
    </xf>
    <xf numFmtId="185" fontId="27" fillId="0" borderId="13" xfId="0" applyNumberFormat="1" applyFont="1" applyBorder="1" applyAlignment="1">
      <alignment horizontal="left" vertical="center" shrinkToFit="1"/>
    </xf>
    <xf numFmtId="185" fontId="27" fillId="0" borderId="14" xfId="0" applyNumberFormat="1" applyFont="1" applyBorder="1" applyAlignment="1">
      <alignment horizontal="left" vertical="center" shrinkToFit="1"/>
    </xf>
    <xf numFmtId="0" fontId="12" fillId="0" borderId="21" xfId="0" applyFont="1" applyBorder="1" applyAlignment="1">
      <alignment horizontal="distributed" vertical="center" indent="4"/>
    </xf>
    <xf numFmtId="0" fontId="12" fillId="0" borderId="12" xfId="0" applyFont="1" applyBorder="1" applyAlignment="1">
      <alignment horizontal="distributed" vertical="center" indent="4"/>
    </xf>
    <xf numFmtId="0" fontId="12" fillId="0" borderId="2" xfId="0" applyFont="1" applyBorder="1" applyAlignment="1">
      <alignment horizontal="distributed" vertical="center" indent="4"/>
    </xf>
    <xf numFmtId="185" fontId="27" fillId="0" borderId="15" xfId="0" applyNumberFormat="1" applyFont="1" applyBorder="1" applyAlignment="1">
      <alignment horizontal="left" vertical="center" shrinkToFit="1"/>
    </xf>
    <xf numFmtId="0" fontId="27" fillId="0" borderId="1" xfId="0" applyFont="1" applyBorder="1" applyAlignment="1">
      <alignment horizontal="center" vertical="center" wrapText="1" shrinkToFit="1"/>
    </xf>
    <xf numFmtId="0" fontId="13" fillId="0" borderId="73" xfId="0" applyFont="1" applyBorder="1" applyAlignment="1">
      <alignment horizontal="center" vertical="center"/>
    </xf>
    <xf numFmtId="0" fontId="13" fillId="0" borderId="74" xfId="0" applyFont="1" applyBorder="1" applyAlignment="1">
      <alignment horizontal="center" vertical="center"/>
    </xf>
    <xf numFmtId="0" fontId="13" fillId="0" borderId="75" xfId="0" applyFont="1" applyBorder="1" applyAlignment="1">
      <alignment horizontal="center" vertical="center"/>
    </xf>
    <xf numFmtId="0" fontId="13" fillId="0" borderId="76" xfId="0" applyFont="1" applyBorder="1" applyAlignment="1">
      <alignment horizontal="center" vertical="center"/>
    </xf>
    <xf numFmtId="0" fontId="9" fillId="0" borderId="33" xfId="0" applyFont="1" applyBorder="1" applyAlignment="1">
      <alignment vertical="center"/>
    </xf>
    <xf numFmtId="0" fontId="12" fillId="0" borderId="32" xfId="0" applyFont="1" applyBorder="1" applyAlignment="1">
      <alignment horizontal="center" vertical="distributed" textRotation="255" justifyLastLine="1" shrinkToFit="1"/>
    </xf>
    <xf numFmtId="0" fontId="17" fillId="0" borderId="14" xfId="0" applyFont="1" applyBorder="1" applyAlignment="1">
      <alignment horizontal="right" vertical="center" shrinkToFit="1"/>
    </xf>
    <xf numFmtId="0" fontId="17" fillId="0" borderId="41" xfId="0" applyFont="1" applyBorder="1" applyAlignment="1">
      <alignment horizontal="right" vertical="center" shrinkToFit="1"/>
    </xf>
    <xf numFmtId="0" fontId="8" fillId="0" borderId="33" xfId="0" applyFont="1" applyBorder="1" applyAlignment="1">
      <alignment vertical="center" wrapText="1" shrinkToFit="1"/>
    </xf>
    <xf numFmtId="0" fontId="8" fillId="0" borderId="121" xfId="0" applyFont="1" applyBorder="1" applyAlignment="1">
      <alignment vertical="center" wrapText="1" shrinkToFit="1"/>
    </xf>
    <xf numFmtId="0" fontId="12" fillId="0" borderId="13" xfId="0" applyFont="1" applyFill="1" applyBorder="1" applyAlignment="1">
      <alignment vertical="distributed" textRotation="255" wrapText="1" justifyLastLine="1"/>
    </xf>
    <xf numFmtId="0" fontId="12" fillId="0" borderId="14" xfId="0" applyFont="1" applyFill="1" applyBorder="1" applyAlignment="1">
      <alignment vertical="distributed" textRotation="255" wrapText="1" justifyLastLine="1"/>
    </xf>
    <xf numFmtId="0" fontId="12" fillId="0" borderId="15" xfId="0" applyFont="1" applyFill="1" applyBorder="1" applyAlignment="1">
      <alignment vertical="distributed" textRotation="255" wrapText="1" justifyLastLine="1"/>
    </xf>
    <xf numFmtId="0" fontId="12" fillId="0" borderId="8" xfId="0" applyFont="1" applyFill="1" applyBorder="1" applyAlignment="1">
      <alignment vertical="distributed" textRotation="255" wrapText="1" justifyLastLine="1"/>
    </xf>
    <xf numFmtId="0" fontId="12" fillId="0" borderId="0" xfId="0" applyFont="1" applyFill="1" applyBorder="1" applyAlignment="1">
      <alignment vertical="distributed" textRotation="255" wrapText="1" justifyLastLine="1"/>
    </xf>
    <xf numFmtId="0" fontId="12" fillId="0" borderId="1" xfId="0" applyFont="1" applyFill="1" applyBorder="1" applyAlignment="1">
      <alignment vertical="distributed" textRotation="255" wrapText="1" justifyLastLine="1"/>
    </xf>
    <xf numFmtId="0" fontId="12" fillId="0" borderId="9" xfId="0" applyFont="1" applyFill="1" applyBorder="1" applyAlignment="1">
      <alignment vertical="distributed" textRotation="255" wrapText="1" justifyLastLine="1"/>
    </xf>
    <xf numFmtId="0" fontId="12" fillId="0" borderId="10" xfId="0" applyFont="1" applyFill="1" applyBorder="1" applyAlignment="1">
      <alignment vertical="distributed" textRotation="255" wrapText="1" justifyLastLine="1"/>
    </xf>
    <xf numFmtId="0" fontId="12" fillId="0" borderId="11" xfId="0" applyFont="1" applyFill="1" applyBorder="1" applyAlignment="1">
      <alignment vertical="distributed" textRotation="255" wrapText="1" justifyLastLine="1"/>
    </xf>
    <xf numFmtId="0" fontId="10" fillId="0" borderId="9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33" xfId="0" applyFont="1" applyBorder="1" applyAlignment="1">
      <alignment horizontal="center" vertical="center" textRotation="255" shrinkToFit="1"/>
    </xf>
    <xf numFmtId="0" fontId="10" fillId="0" borderId="13" xfId="0" applyFont="1" applyBorder="1" applyAlignment="1">
      <alignment horizontal="center" vertical="center" textRotation="255" shrinkToFit="1"/>
    </xf>
    <xf numFmtId="0" fontId="10" fillId="0" borderId="39" xfId="0" applyFont="1" applyBorder="1" applyAlignment="1">
      <alignment horizontal="center" vertical="center" textRotation="255" shrinkToFit="1"/>
    </xf>
    <xf numFmtId="0" fontId="10" fillId="0" borderId="65" xfId="0" applyFont="1" applyBorder="1" applyAlignment="1">
      <alignment horizontal="center" vertical="center" textRotation="255" shrinkToFit="1"/>
    </xf>
    <xf numFmtId="0" fontId="10" fillId="0" borderId="35" xfId="0" applyFont="1" applyBorder="1" applyAlignment="1">
      <alignment horizontal="center" vertical="center" textRotation="255" shrinkToFit="1"/>
    </xf>
    <xf numFmtId="0" fontId="10" fillId="0" borderId="66" xfId="0" applyFont="1" applyBorder="1" applyAlignment="1">
      <alignment horizontal="center" vertical="center" textRotation="255" shrinkToFit="1"/>
    </xf>
    <xf numFmtId="0" fontId="12" fillId="0" borderId="13" xfId="0" applyFont="1" applyBorder="1" applyAlignment="1">
      <alignment vertical="distributed" textRotation="255" justifyLastLine="1"/>
    </xf>
    <xf numFmtId="0" fontId="12" fillId="0" borderId="15" xfId="0" applyFont="1" applyBorder="1" applyAlignment="1">
      <alignment vertical="distributed" textRotation="255" justifyLastLine="1"/>
    </xf>
    <xf numFmtId="0" fontId="12" fillId="0" borderId="8" xfId="0" applyFont="1" applyBorder="1" applyAlignment="1">
      <alignment vertical="distributed" textRotation="255" justifyLastLine="1"/>
    </xf>
    <xf numFmtId="0" fontId="12" fillId="0" borderId="1" xfId="0" applyFont="1" applyBorder="1" applyAlignment="1">
      <alignment vertical="distributed" textRotation="255" justifyLastLine="1"/>
    </xf>
    <xf numFmtId="0" fontId="12" fillId="0" borderId="9" xfId="0" applyFont="1" applyBorder="1" applyAlignment="1">
      <alignment vertical="distributed" textRotation="255" justifyLastLine="1"/>
    </xf>
    <xf numFmtId="0" fontId="12" fillId="0" borderId="11" xfId="0" applyFont="1" applyBorder="1" applyAlignment="1">
      <alignment vertical="distributed" textRotation="255" justifyLastLine="1"/>
    </xf>
    <xf numFmtId="0" fontId="13" fillId="0" borderId="69" xfId="0" applyFont="1" applyBorder="1" applyAlignment="1">
      <alignment horizontal="center" vertical="center"/>
    </xf>
    <xf numFmtId="0" fontId="13" fillId="0" borderId="70" xfId="0" applyFont="1" applyBorder="1" applyAlignment="1">
      <alignment horizontal="center" vertical="center"/>
    </xf>
    <xf numFmtId="0" fontId="13" fillId="0" borderId="71" xfId="0" applyFont="1" applyBorder="1" applyAlignment="1">
      <alignment horizontal="center" vertical="center"/>
    </xf>
    <xf numFmtId="0" fontId="13" fillId="0" borderId="72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7" fillId="0" borderId="8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7" fillId="0" borderId="16" xfId="0" applyFont="1" applyFill="1" applyBorder="1" applyAlignment="1">
      <alignment horizontal="center" vertical="center" shrinkToFit="1"/>
    </xf>
    <xf numFmtId="0" fontId="14" fillId="0" borderId="14" xfId="0" applyFont="1" applyBorder="1" applyAlignment="1">
      <alignment horizontal="center" shrinkToFit="1"/>
    </xf>
    <xf numFmtId="0" fontId="14" fillId="0" borderId="41" xfId="0" applyFont="1" applyBorder="1" applyAlignment="1">
      <alignment horizontal="center" shrinkToFit="1"/>
    </xf>
    <xf numFmtId="0" fontId="14" fillId="0" borderId="0" xfId="0" applyFont="1" applyBorder="1" applyAlignment="1">
      <alignment horizontal="center" shrinkToFit="1"/>
    </xf>
    <xf numFmtId="0" fontId="14" fillId="0" borderId="16" xfId="0" applyFont="1" applyBorder="1" applyAlignment="1">
      <alignment horizontal="center" shrinkToFit="1"/>
    </xf>
    <xf numFmtId="0" fontId="20" fillId="0" borderId="9" xfId="0" applyFont="1" applyFill="1" applyBorder="1" applyAlignment="1">
      <alignment horizontal="distributed"/>
    </xf>
    <xf numFmtId="0" fontId="20" fillId="0" borderId="10" xfId="0" applyFont="1" applyFill="1" applyBorder="1" applyAlignment="1">
      <alignment horizontal="distributed"/>
    </xf>
    <xf numFmtId="0" fontId="20" fillId="0" borderId="18" xfId="0" applyFont="1" applyFill="1" applyBorder="1" applyAlignment="1">
      <alignment horizontal="distributed"/>
    </xf>
    <xf numFmtId="203" fontId="13" fillId="0" borderId="39" xfId="0" applyNumberFormat="1" applyFont="1" applyBorder="1" applyAlignment="1">
      <alignment horizontal="center" vertical="center"/>
    </xf>
    <xf numFmtId="202" fontId="13" fillId="0" borderId="34" xfId="0" applyNumberFormat="1" applyFont="1" applyBorder="1" applyAlignment="1">
      <alignment horizontal="center" vertical="center"/>
    </xf>
    <xf numFmtId="201" fontId="13" fillId="0" borderId="39" xfId="0" applyNumberFormat="1" applyFont="1" applyBorder="1" applyAlignment="1">
      <alignment horizontal="center" vertical="center"/>
    </xf>
    <xf numFmtId="0" fontId="7" fillId="0" borderId="59" xfId="0" applyFont="1" applyBorder="1" applyAlignment="1">
      <alignment horizontal="center" vertical="center" shrinkToFit="1"/>
    </xf>
    <xf numFmtId="199" fontId="12" fillId="0" borderId="126" xfId="0" applyNumberFormat="1" applyFont="1" applyBorder="1" applyAlignment="1">
      <alignment horizontal="distributed" vertical="center" indent="1"/>
    </xf>
    <xf numFmtId="199" fontId="12" fillId="0" borderId="124" xfId="0" applyNumberFormat="1" applyFont="1" applyBorder="1" applyAlignment="1">
      <alignment horizontal="distributed" vertical="center" indent="1"/>
    </xf>
    <xf numFmtId="199" fontId="12" fillId="0" borderId="125" xfId="0" applyNumberFormat="1" applyFont="1" applyBorder="1" applyAlignment="1">
      <alignment horizontal="distributed" vertical="center" indent="1"/>
    </xf>
    <xf numFmtId="212" fontId="9" fillId="0" borderId="0" xfId="0" applyNumberFormat="1" applyFont="1" applyBorder="1" applyAlignment="1">
      <alignment horizontal="left" vertical="center" indent="1" shrinkToFit="1"/>
    </xf>
    <xf numFmtId="215" fontId="10" fillId="0" borderId="8" xfId="0" applyNumberFormat="1" applyFont="1" applyBorder="1" applyAlignment="1">
      <alignment horizontal="center" vertical="center" shrinkToFit="1"/>
    </xf>
    <xf numFmtId="215" fontId="10" fillId="0" borderId="0" xfId="0" applyNumberFormat="1" applyFont="1" applyBorder="1" applyAlignment="1">
      <alignment horizontal="center" vertical="center" shrinkToFit="1"/>
    </xf>
    <xf numFmtId="215" fontId="10" fillId="0" borderId="1" xfId="0" applyNumberFormat="1" applyFont="1" applyBorder="1" applyAlignment="1">
      <alignment horizontal="center" vertical="center" shrinkToFit="1"/>
    </xf>
    <xf numFmtId="215" fontId="10" fillId="0" borderId="9" xfId="0" applyNumberFormat="1" applyFont="1" applyBorder="1" applyAlignment="1">
      <alignment horizontal="center" vertical="center" shrinkToFit="1"/>
    </xf>
    <xf numFmtId="215" fontId="10" fillId="0" borderId="10" xfId="0" applyNumberFormat="1" applyFont="1" applyBorder="1" applyAlignment="1">
      <alignment horizontal="center" vertical="center" shrinkToFit="1"/>
    </xf>
    <xf numFmtId="215" fontId="10" fillId="0" borderId="11" xfId="0" applyNumberFormat="1" applyFont="1" applyBorder="1" applyAlignment="1">
      <alignment horizontal="center" vertical="center" shrinkToFit="1"/>
    </xf>
    <xf numFmtId="0" fontId="14" fillId="0" borderId="9" xfId="0" applyNumberFormat="1" applyFont="1" applyBorder="1" applyAlignment="1">
      <alignment horizontal="left" vertical="center" shrinkToFit="1"/>
    </xf>
    <xf numFmtId="0" fontId="14" fillId="0" borderId="10" xfId="0" applyNumberFormat="1" applyFont="1" applyBorder="1" applyAlignment="1">
      <alignment horizontal="left" vertical="center" shrinkToFit="1"/>
    </xf>
    <xf numFmtId="0" fontId="14" fillId="0" borderId="11" xfId="0" applyNumberFormat="1" applyFont="1" applyBorder="1" applyAlignment="1">
      <alignment horizontal="left" vertical="center" shrinkToFit="1"/>
    </xf>
    <xf numFmtId="0" fontId="27" fillId="0" borderId="9" xfId="0" applyFont="1" applyBorder="1" applyAlignment="1">
      <alignment horizontal="center" vertical="center" wrapText="1" shrinkToFit="1"/>
    </xf>
    <xf numFmtId="0" fontId="27" fillId="0" borderId="10" xfId="0" applyFont="1" applyBorder="1" applyAlignment="1">
      <alignment horizontal="center" vertical="center" wrapText="1" shrinkToFit="1"/>
    </xf>
    <xf numFmtId="0" fontId="27" fillId="0" borderId="11" xfId="0" applyFont="1" applyBorder="1" applyAlignment="1">
      <alignment horizontal="center" vertical="center" wrapText="1" shrinkToFit="1"/>
    </xf>
    <xf numFmtId="0" fontId="27" fillId="0" borderId="38" xfId="0" applyFont="1" applyBorder="1" applyAlignment="1">
      <alignment vertical="center" wrapText="1" shrinkToFit="1"/>
    </xf>
    <xf numFmtId="185" fontId="14" fillId="0" borderId="0" xfId="0" applyNumberFormat="1" applyFont="1" applyBorder="1" applyAlignment="1">
      <alignment horizontal="left" vertical="center" indent="1"/>
    </xf>
    <xf numFmtId="0" fontId="10" fillId="0" borderId="0" xfId="0" applyNumberFormat="1" applyFont="1" applyBorder="1" applyAlignment="1">
      <alignment horizontal="left" vertical="center" shrinkToFit="1"/>
    </xf>
    <xf numFmtId="0" fontId="26" fillId="0" borderId="0" xfId="0" applyFont="1" applyAlignment="1">
      <alignment vertical="center"/>
    </xf>
    <xf numFmtId="0" fontId="10" fillId="0" borderId="0" xfId="0" applyFont="1" applyBorder="1" applyAlignment="1">
      <alignment horizontal="left" vertical="center" shrinkToFit="1"/>
    </xf>
    <xf numFmtId="0" fontId="10" fillId="0" borderId="0" xfId="0" applyNumberFormat="1" applyFont="1" applyBorder="1" applyAlignment="1">
      <alignment vertical="center" shrinkToFit="1"/>
    </xf>
    <xf numFmtId="0" fontId="9" fillId="0" borderId="109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194" fontId="5" fillId="0" borderId="0" xfId="0" applyNumberFormat="1" applyFont="1" applyBorder="1" applyAlignment="1">
      <alignment horizontal="center" vertical="center" shrinkToFit="1"/>
    </xf>
    <xf numFmtId="194" fontId="5" fillId="0" borderId="110" xfId="0" applyNumberFormat="1" applyFont="1" applyBorder="1" applyAlignment="1">
      <alignment horizontal="center" vertical="center" shrinkToFit="1"/>
    </xf>
    <xf numFmtId="0" fontId="26" fillId="0" borderId="0" xfId="0" applyNumberFormat="1" applyFont="1" applyAlignment="1">
      <alignment vertical="center"/>
    </xf>
    <xf numFmtId="0" fontId="12" fillId="0" borderId="0" xfId="0" applyFont="1" applyBorder="1" applyAlignment="1">
      <alignment horizontal="center" vertical="center" shrinkToFit="1"/>
    </xf>
    <xf numFmtId="0" fontId="9" fillId="0" borderId="110" xfId="0" applyFont="1" applyBorder="1" applyAlignment="1">
      <alignment horizontal="center" vertical="center" shrinkToFit="1"/>
    </xf>
    <xf numFmtId="0" fontId="29" fillId="0" borderId="109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206" fontId="29" fillId="0" borderId="0" xfId="0" applyNumberFormat="1" applyFont="1" applyAlignment="1">
      <alignment vertical="center"/>
    </xf>
    <xf numFmtId="0" fontId="29" fillId="0" borderId="109" xfId="0" applyFont="1" applyBorder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29" fillId="0" borderId="111" xfId="0" applyFont="1" applyBorder="1" applyAlignment="1">
      <alignment horizontal="center" vertical="center"/>
    </xf>
    <xf numFmtId="0" fontId="29" fillId="0" borderId="112" xfId="0" applyFont="1" applyBorder="1" applyAlignment="1">
      <alignment horizontal="center" vertical="center"/>
    </xf>
    <xf numFmtId="0" fontId="29" fillId="0" borderId="113" xfId="0" applyFont="1" applyBorder="1" applyAlignment="1">
      <alignment horizontal="center" vertical="center"/>
    </xf>
    <xf numFmtId="0" fontId="10" fillId="0" borderId="110" xfId="0" applyNumberFormat="1" applyFont="1" applyBorder="1" applyAlignment="1">
      <alignment vertical="center" shrinkToFit="1"/>
    </xf>
    <xf numFmtId="0" fontId="10" fillId="0" borderId="110" xfId="0" applyNumberFormat="1" applyFont="1" applyBorder="1" applyAlignment="1">
      <alignment horizontal="left" vertical="center" indent="1" shrinkToFit="1"/>
    </xf>
    <xf numFmtId="0" fontId="10" fillId="0" borderId="0" xfId="0" applyFont="1" applyBorder="1" applyAlignment="1">
      <alignment horizontal="right" vertical="center" shrinkToFit="1"/>
    </xf>
    <xf numFmtId="0" fontId="12" fillId="0" borderId="13" xfId="0" applyFont="1" applyBorder="1" applyAlignment="1">
      <alignment horizontal="distributed" vertical="center" indent="1" shrinkToFit="1"/>
    </xf>
    <xf numFmtId="0" fontId="12" fillId="0" borderId="14" xfId="0" applyFont="1" applyBorder="1" applyAlignment="1">
      <alignment horizontal="distributed" vertical="center" indent="1" shrinkToFit="1"/>
    </xf>
    <xf numFmtId="0" fontId="12" fillId="0" borderId="15" xfId="0" applyFont="1" applyBorder="1" applyAlignment="1">
      <alignment horizontal="distributed" vertical="center" indent="1" shrinkToFit="1"/>
    </xf>
    <xf numFmtId="0" fontId="12" fillId="0" borderId="9" xfId="0" applyFont="1" applyBorder="1" applyAlignment="1">
      <alignment horizontal="distributed" vertical="center" indent="1" shrinkToFit="1"/>
    </xf>
    <xf numFmtId="0" fontId="12" fillId="0" borderId="10" xfId="0" applyFont="1" applyBorder="1" applyAlignment="1">
      <alignment horizontal="distributed" vertical="center" indent="1" shrinkToFit="1"/>
    </xf>
    <xf numFmtId="0" fontId="12" fillId="0" borderId="11" xfId="0" applyFont="1" applyBorder="1" applyAlignment="1">
      <alignment horizontal="distributed" vertical="center" indent="1" shrinkToFit="1"/>
    </xf>
    <xf numFmtId="0" fontId="12" fillId="0" borderId="21" xfId="0" applyFont="1" applyBorder="1" applyAlignment="1">
      <alignment horizontal="distributed" vertical="center" indent="1"/>
    </xf>
    <xf numFmtId="0" fontId="12" fillId="0" borderId="12" xfId="0" applyFont="1" applyBorder="1" applyAlignment="1">
      <alignment horizontal="distributed" vertical="center" indent="1"/>
    </xf>
    <xf numFmtId="0" fontId="12" fillId="0" borderId="2" xfId="0" applyFont="1" applyBorder="1" applyAlignment="1">
      <alignment horizontal="distributed" vertical="center" indent="1"/>
    </xf>
    <xf numFmtId="0" fontId="12" fillId="0" borderId="21" xfId="0" applyFont="1" applyBorder="1" applyAlignment="1">
      <alignment horizontal="distributed" vertical="center" indent="5"/>
    </xf>
    <xf numFmtId="0" fontId="12" fillId="0" borderId="12" xfId="0" applyFont="1" applyBorder="1" applyAlignment="1">
      <alignment horizontal="distributed" vertical="center" indent="5"/>
    </xf>
    <xf numFmtId="0" fontId="12" fillId="0" borderId="2" xfId="0" applyFont="1" applyBorder="1" applyAlignment="1">
      <alignment horizontal="distributed" vertical="center" indent="5"/>
    </xf>
    <xf numFmtId="0" fontId="3" fillId="0" borderId="2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8" fillId="0" borderId="34" xfId="0" applyNumberFormat="1" applyFont="1" applyBorder="1" applyAlignment="1">
      <alignment horizontal="left" vertical="center" shrinkToFit="1"/>
    </xf>
    <xf numFmtId="0" fontId="8" fillId="0" borderId="35" xfId="0" applyNumberFormat="1" applyFont="1" applyBorder="1" applyAlignment="1">
      <alignment horizontal="left" vertical="center" shrinkToFit="1"/>
    </xf>
    <xf numFmtId="0" fontId="8" fillId="0" borderId="33" xfId="0" applyNumberFormat="1" applyFont="1" applyBorder="1" applyAlignment="1">
      <alignment horizontal="left" vertical="center" shrinkToFit="1"/>
    </xf>
    <xf numFmtId="0" fontId="6" fillId="0" borderId="13" xfId="0" applyFont="1" applyBorder="1" applyAlignment="1">
      <alignment vertical="center" textRotation="255" wrapText="1"/>
    </xf>
    <xf numFmtId="0" fontId="6" fillId="0" borderId="14" xfId="0" applyFont="1" applyBorder="1" applyAlignment="1">
      <alignment vertical="center" textRotation="255"/>
    </xf>
    <xf numFmtId="0" fontId="6" fillId="0" borderId="15" xfId="0" applyFont="1" applyBorder="1" applyAlignment="1">
      <alignment vertical="center" textRotation="255"/>
    </xf>
    <xf numFmtId="0" fontId="6" fillId="0" borderId="8" xfId="0" applyFont="1" applyBorder="1" applyAlignment="1">
      <alignment vertical="center" textRotation="255"/>
    </xf>
    <xf numFmtId="0" fontId="6" fillId="0" borderId="0" xfId="0" applyFont="1" applyBorder="1" applyAlignment="1">
      <alignment vertical="center" textRotation="255"/>
    </xf>
    <xf numFmtId="0" fontId="6" fillId="0" borderId="1" xfId="0" applyFont="1" applyBorder="1" applyAlignment="1">
      <alignment vertical="center" textRotation="255"/>
    </xf>
    <xf numFmtId="0" fontId="6" fillId="0" borderId="9" xfId="0" applyFont="1" applyBorder="1" applyAlignment="1">
      <alignment vertical="center" textRotation="255"/>
    </xf>
    <xf numFmtId="0" fontId="6" fillId="0" borderId="10" xfId="0" applyFont="1" applyBorder="1" applyAlignment="1">
      <alignment vertical="center" textRotation="255"/>
    </xf>
    <xf numFmtId="0" fontId="6" fillId="0" borderId="11" xfId="0" applyFont="1" applyBorder="1" applyAlignment="1">
      <alignment vertical="center" textRotation="255"/>
    </xf>
    <xf numFmtId="0" fontId="10" fillId="0" borderId="0" xfId="0" applyFont="1" applyBorder="1" applyAlignment="1">
      <alignment horizontal="left" vertical="center" indent="1" shrinkToFit="1"/>
    </xf>
    <xf numFmtId="0" fontId="27" fillId="0" borderId="18" xfId="0" applyFont="1" applyBorder="1" applyAlignment="1">
      <alignment horizontal="center" vertical="center" wrapText="1" shrinkToFit="1"/>
    </xf>
    <xf numFmtId="0" fontId="12" fillId="0" borderId="114" xfId="0" applyFont="1" applyBorder="1" applyAlignment="1">
      <alignment horizontal="distributed" vertical="center" justifyLastLine="1" shrinkToFit="1"/>
    </xf>
    <xf numFmtId="0" fontId="9" fillId="0" borderId="10" xfId="0" applyFont="1" applyBorder="1" applyAlignment="1">
      <alignment horizontal="left" vertical="top" shrinkToFit="1"/>
    </xf>
    <xf numFmtId="0" fontId="27" fillId="0" borderId="13" xfId="0" applyFont="1" applyFill="1" applyBorder="1" applyAlignment="1">
      <alignment horizontal="center" vertical="center" wrapText="1" shrinkToFit="1"/>
    </xf>
    <xf numFmtId="0" fontId="27" fillId="0" borderId="14" xfId="0" applyFont="1" applyFill="1" applyBorder="1" applyAlignment="1">
      <alignment horizontal="center" vertical="center" wrapText="1" shrinkToFit="1"/>
    </xf>
    <xf numFmtId="0" fontId="27" fillId="0" borderId="41" xfId="0" applyFont="1" applyFill="1" applyBorder="1" applyAlignment="1">
      <alignment horizontal="center" vertical="center" wrapText="1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12" fillId="0" borderId="32" xfId="0" applyFont="1" applyBorder="1" applyAlignment="1">
      <alignment horizontal="distributed" vertical="center" indent="1"/>
    </xf>
    <xf numFmtId="0" fontId="2" fillId="0" borderId="98" xfId="0" applyFont="1" applyBorder="1" applyAlignment="1">
      <alignment horizontal="right" vertical="center" shrinkToFit="1"/>
    </xf>
    <xf numFmtId="0" fontId="8" fillId="0" borderId="98" xfId="0" applyFont="1" applyBorder="1" applyAlignment="1">
      <alignment horizontal="center" vertical="center" shrinkToFit="1"/>
    </xf>
    <xf numFmtId="0" fontId="8" fillId="0" borderId="96" xfId="0" applyFont="1" applyBorder="1" applyAlignment="1">
      <alignment horizontal="center" vertical="center" shrinkToFit="1"/>
    </xf>
    <xf numFmtId="0" fontId="12" fillId="0" borderId="32" xfId="0" applyFont="1" applyBorder="1" applyAlignment="1">
      <alignment horizontal="distributed" vertical="center" indent="3"/>
    </xf>
    <xf numFmtId="0" fontId="14" fillId="0" borderId="13" xfId="0" applyNumberFormat="1" applyFont="1" applyBorder="1" applyAlignment="1">
      <alignment vertical="center" wrapText="1"/>
    </xf>
    <xf numFmtId="0" fontId="14" fillId="0" borderId="14" xfId="0" applyNumberFormat="1" applyFont="1" applyBorder="1" applyAlignment="1">
      <alignment vertical="center" wrapText="1"/>
    </xf>
    <xf numFmtId="0" fontId="14" fillId="0" borderId="15" xfId="0" applyNumberFormat="1" applyFont="1" applyBorder="1" applyAlignment="1">
      <alignment vertical="center" wrapText="1"/>
    </xf>
    <xf numFmtId="0" fontId="14" fillId="0" borderId="9" xfId="0" applyNumberFormat="1" applyFont="1" applyBorder="1" applyAlignment="1">
      <alignment vertical="center" wrapText="1"/>
    </xf>
    <xf numFmtId="0" fontId="14" fillId="0" borderId="10" xfId="0" applyNumberFormat="1" applyFont="1" applyBorder="1" applyAlignment="1">
      <alignment vertical="center" wrapText="1"/>
    </xf>
    <xf numFmtId="0" fontId="14" fillId="0" borderId="11" xfId="0" applyNumberFormat="1" applyFont="1" applyBorder="1" applyAlignment="1">
      <alignment vertical="center" wrapText="1"/>
    </xf>
    <xf numFmtId="0" fontId="12" fillId="0" borderId="32" xfId="0" applyFont="1" applyFill="1" applyBorder="1" applyAlignment="1">
      <alignment horizontal="distributed" vertical="center" indent="1"/>
    </xf>
    <xf numFmtId="0" fontId="12" fillId="0" borderId="21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horizontal="distributed" vertical="center" justifyLastLine="1"/>
    </xf>
    <xf numFmtId="0" fontId="12" fillId="0" borderId="12" xfId="0" applyFont="1" applyFill="1" applyBorder="1" applyAlignment="1">
      <alignment horizontal="distributed" vertical="center" justifyLastLine="1"/>
    </xf>
    <xf numFmtId="0" fontId="12" fillId="0" borderId="2" xfId="0" applyFont="1" applyFill="1" applyBorder="1" applyAlignment="1">
      <alignment horizontal="distributed" vertical="center" justifyLastLine="1"/>
    </xf>
    <xf numFmtId="0" fontId="9" fillId="0" borderId="21" xfId="0" applyFont="1" applyBorder="1" applyAlignment="1">
      <alignment horizontal="distributed" vertical="center" indent="2" shrinkToFit="1"/>
    </xf>
    <xf numFmtId="0" fontId="8" fillId="0" borderId="36" xfId="0" applyNumberFormat="1" applyFont="1" applyBorder="1" applyAlignment="1">
      <alignment horizontal="left" vertical="center" shrinkToFit="1"/>
    </xf>
    <xf numFmtId="0" fontId="8" fillId="0" borderId="5" xfId="0" applyNumberFormat="1" applyFont="1" applyBorder="1" applyAlignment="1">
      <alignment horizontal="left" vertical="center" shrinkToFit="1"/>
    </xf>
    <xf numFmtId="188" fontId="10" fillId="0" borderId="33" xfId="0" applyNumberFormat="1" applyFont="1" applyBorder="1" applyAlignment="1">
      <alignment vertical="center" shrinkToFit="1"/>
    </xf>
    <xf numFmtId="0" fontId="12" fillId="0" borderId="21" xfId="0" applyFont="1" applyBorder="1" applyAlignment="1">
      <alignment horizontal="center" vertical="center" shrinkToFit="1"/>
    </xf>
    <xf numFmtId="0" fontId="12" fillId="0" borderId="12" xfId="0" applyFont="1" applyBorder="1" applyAlignment="1">
      <alignment horizontal="center" vertical="center" shrinkToFit="1"/>
    </xf>
    <xf numFmtId="0" fontId="8" fillId="0" borderId="13" xfId="0" applyFont="1" applyFill="1" applyBorder="1" applyAlignment="1">
      <alignment horizontal="center" vertical="center" wrapText="1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distributed" vertical="center" justifyLastLine="1"/>
    </xf>
    <xf numFmtId="0" fontId="0" fillId="0" borderId="12" xfId="0" applyBorder="1"/>
    <xf numFmtId="0" fontId="0" fillId="0" borderId="2" xfId="0" applyBorder="1"/>
    <xf numFmtId="0" fontId="8" fillId="0" borderId="15" xfId="0" applyFont="1" applyBorder="1" applyAlignment="1">
      <alignment horizontal="center" vertical="center" shrinkToFit="1"/>
    </xf>
    <xf numFmtId="0" fontId="8" fillId="0" borderId="35" xfId="0" applyFont="1" applyBorder="1" applyAlignment="1">
      <alignment vertical="center" wrapText="1" shrinkToFit="1"/>
    </xf>
    <xf numFmtId="0" fontId="8" fillId="0" borderId="123" xfId="0" applyFont="1" applyBorder="1" applyAlignment="1">
      <alignment vertical="center" wrapText="1" shrinkToFit="1"/>
    </xf>
    <xf numFmtId="0" fontId="8" fillId="0" borderId="39" xfId="0" applyFont="1" applyBorder="1" applyAlignment="1">
      <alignment vertical="center" wrapText="1" shrinkToFit="1"/>
    </xf>
    <xf numFmtId="0" fontId="8" fillId="0" borderId="122" xfId="0" applyFont="1" applyBorder="1" applyAlignment="1">
      <alignment vertical="center" wrapText="1" shrinkToFit="1"/>
    </xf>
    <xf numFmtId="0" fontId="9" fillId="0" borderId="21" xfId="0" applyFont="1" applyBorder="1" applyAlignment="1">
      <alignment horizontal="distributed" vertical="center" justifyLastLine="1" shrinkToFit="1"/>
    </xf>
    <xf numFmtId="0" fontId="9" fillId="0" borderId="12" xfId="0" applyFont="1" applyBorder="1" applyAlignment="1">
      <alignment horizontal="distributed" vertical="center" justifyLastLine="1" shrinkToFit="1"/>
    </xf>
    <xf numFmtId="0" fontId="9" fillId="0" borderId="2" xfId="0" applyFont="1" applyBorder="1" applyAlignment="1">
      <alignment horizontal="distributed" vertical="center" justifyLastLine="1" shrinkToFit="1"/>
    </xf>
    <xf numFmtId="0" fontId="8" fillId="0" borderId="37" xfId="0" applyNumberFormat="1" applyFont="1" applyBorder="1" applyAlignment="1">
      <alignment horizontal="left" vertical="center" shrinkToFit="1"/>
    </xf>
    <xf numFmtId="0" fontId="8" fillId="0" borderId="9" xfId="0" applyNumberFormat="1" applyFont="1" applyBorder="1" applyAlignment="1">
      <alignment horizontal="left" vertical="center" shrinkToFit="1"/>
    </xf>
    <xf numFmtId="0" fontId="8" fillId="0" borderId="10" xfId="0" applyNumberFormat="1" applyFont="1" applyBorder="1" applyAlignment="1">
      <alignment horizontal="left" vertical="center" shrinkToFit="1"/>
    </xf>
    <xf numFmtId="0" fontId="8" fillId="0" borderId="11" xfId="0" applyNumberFormat="1" applyFont="1" applyBorder="1" applyAlignment="1">
      <alignment horizontal="left" vertical="center" shrinkToFit="1"/>
    </xf>
  </cellXfs>
  <cellStyles count="3">
    <cellStyle name="標準" xfId="0" builtinId="0"/>
    <cellStyle name="標準 2" xfId="1"/>
    <cellStyle name="標準 3" xfId="2"/>
  </cellStyles>
  <dxfs count="66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ＭＳ Ｐゴシック"/>
        <scheme val="none"/>
      </font>
      <fill>
        <patternFill patternType="solid">
          <fgColor indexed="64"/>
          <bgColor rgb="FFFFFF0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none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none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none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none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none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none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none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none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none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none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none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none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none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none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none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none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none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none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none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none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none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none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none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none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none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none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none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none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none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none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none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none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none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none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none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none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none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none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none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none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none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none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top style="thin">
          <color theme="4" tint="0.39997558519241921"/>
        </top>
      </border>
    </dxf>
    <dxf>
      <border outline="0"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none"/>
      </font>
      <fill>
        <patternFill patternType="solid">
          <fgColor theme="4" tint="0.79998168889431442"/>
          <bgColor theme="4" tint="0.79998168889431442"/>
        </patternFill>
      </fill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ＭＳ Ｐゴシック"/>
        <scheme val="none"/>
      </font>
      <fill>
        <patternFill patternType="solid">
          <fgColor indexed="64"/>
          <bgColor rgb="FFFFFF0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theme="4" tint="0.39997558519241921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ＭＳ Ｐゴシック"/>
        <scheme val="none"/>
      </font>
      <fill>
        <patternFill patternType="solid">
          <fgColor indexed="64"/>
          <bgColor rgb="FFFFFF00"/>
        </patternFill>
      </fill>
      <alignment horizontal="left" vertical="center" textRotation="0" wrapText="0" indent="0" justifyLastLine="0" shrinkToFit="0" readingOrder="0"/>
    </dxf>
    <dxf>
      <border>
        <left/>
        <right/>
        <top/>
        <bottom/>
        <vertical/>
        <horizontal/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  <condense val="0"/>
        <extend val="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 patternType="solid">
          <bgColor rgb="FF99FF99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rgb="FF99FF99"/>
        </patternFill>
      </fill>
    </dxf>
    <dxf>
      <fill>
        <patternFill>
          <bgColor theme="0" tint="-0.1499679555650502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99FF99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99FF99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99FF99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rgb="FF99FF99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 patternType="solid"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rgb="FF99FF99"/>
        </patternFill>
      </fill>
    </dxf>
    <dxf>
      <fill>
        <patternFill>
          <bgColor theme="0" tint="-0.14996795556505021"/>
        </patternFill>
      </fill>
    </dxf>
    <dxf>
      <fill>
        <patternFill>
          <bgColor rgb="FF99FF99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rgb="FF99FF99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rgb="FF99FF99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rgb="FF99FF99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solid"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solid"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solid"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rgb="FF99FF99"/>
        </patternFill>
      </fill>
    </dxf>
    <dxf>
      <fill>
        <patternFill>
          <bgColor rgb="FF99FF99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rgb="FF99FF99"/>
        </patternFill>
      </fill>
    </dxf>
    <dxf>
      <fill>
        <patternFill>
          <bgColor rgb="FF99FF99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 patternType="solid">
          <bgColor rgb="FF99FF99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rgb="FF99FF99"/>
        </patternFill>
      </fill>
    </dxf>
    <dxf>
      <fill>
        <patternFill>
          <bgColor rgb="FF99FF99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rgb="FF99FF99"/>
        </patternFill>
      </fill>
    </dxf>
    <dxf>
      <fill>
        <patternFill>
          <bgColor rgb="FF99FF99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 patternType="solid">
          <bgColor rgb="FF99FF99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rgb="FF99FF99"/>
        </patternFill>
      </fill>
    </dxf>
    <dxf>
      <fill>
        <patternFill>
          <bgColor rgb="FF99FF99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rgb="FF99FF99"/>
        </patternFill>
      </fill>
    </dxf>
    <dxf>
      <fill>
        <patternFill>
          <bgColor rgb="FF99FF99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 patternType="solid">
          <bgColor rgb="FF99FF99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solid"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solid"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solid"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 patternType="solid">
          <bgColor rgb="FF99FF99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99FF99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99FF99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solid">
          <bgColor rgb="FF99FF99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99FF99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99FF99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99FF99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99FF99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99FF99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99FF99"/>
        </patternFill>
      </fill>
    </dxf>
    <dxf>
      <fill>
        <patternFill>
          <bgColor theme="0"/>
        </patternFill>
      </fill>
    </dxf>
    <dxf>
      <fill>
        <patternFill patternType="solid"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99FF99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solid">
          <bgColor rgb="FF99FF99"/>
        </patternFill>
      </fill>
    </dxf>
    <dxf>
      <fill>
        <patternFill>
          <bgColor theme="0"/>
        </patternFill>
      </fill>
    </dxf>
    <dxf>
      <fill>
        <patternFill patternType="solid"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99FF99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>
          <bgColor theme="0"/>
        </patternFill>
      </fill>
    </dxf>
    <dxf>
      <fill>
        <patternFill patternType="solid"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99FF9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solid">
          <bgColor rgb="FF99FF99"/>
        </patternFill>
      </fill>
    </dxf>
    <dxf>
      <fill>
        <patternFill>
          <bgColor theme="0"/>
        </patternFill>
      </fill>
    </dxf>
    <dxf>
      <fill>
        <patternFill patternType="solid"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99FF9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solid"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 patternType="solid">
          <bgColor rgb="FFFFFF00"/>
        </patternFill>
      </fill>
    </dxf>
    <dxf>
      <fill>
        <patternFill>
          <bgColor theme="0"/>
        </patternFill>
      </fill>
    </dxf>
    <dxf>
      <fill>
        <patternFill patternType="solid">
          <bgColor rgb="FFFFFF00"/>
        </patternFill>
      </fill>
    </dxf>
    <dxf>
      <fill>
        <patternFill>
          <bgColor theme="0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99FF99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9FF99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99FF99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rgb="FF99FF99"/>
        </patternFill>
      </fill>
    </dxf>
    <dxf>
      <fill>
        <patternFill>
          <bgColor theme="0" tint="-0.14996795556505021"/>
        </patternFill>
      </fill>
    </dxf>
    <dxf>
      <fill>
        <patternFill>
          <bgColor rgb="FF99FF99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rgb="FF99FF99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99FF99"/>
        </patternFill>
      </fill>
    </dxf>
    <dxf>
      <fill>
        <patternFill>
          <bgColor theme="0" tint="-0.14996795556505021"/>
        </patternFill>
      </fill>
    </dxf>
    <dxf>
      <fill>
        <patternFill>
          <bgColor rgb="FF99FF99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rgb="FF99FF99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99FF99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99FF99"/>
        </patternFill>
      </fill>
    </dxf>
    <dxf>
      <fill>
        <patternFill>
          <bgColor theme="0" tint="-0.14996795556505021"/>
        </patternFill>
      </fill>
    </dxf>
    <dxf>
      <fill>
        <patternFill>
          <bgColor rgb="FF99FF99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rgb="FF99FF99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99FF99"/>
        </patternFill>
      </fill>
    </dxf>
    <dxf>
      <fill>
        <patternFill>
          <bgColor theme="0" tint="-0.14996795556505021"/>
        </patternFill>
      </fill>
    </dxf>
    <dxf>
      <fill>
        <patternFill>
          <bgColor rgb="FF99FF99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rgb="FF99FF99"/>
        </patternFill>
      </fill>
    </dxf>
    <dxf>
      <fill>
        <patternFill>
          <bgColor rgb="FFFFFF00"/>
        </patternFill>
      </fill>
    </dxf>
    <dxf>
      <fill>
        <patternFill>
          <bgColor rgb="FF99FF99"/>
        </patternFill>
      </fill>
    </dxf>
    <dxf>
      <fill>
        <patternFill patternType="none">
          <bgColor auto="1"/>
        </patternFill>
      </fill>
    </dxf>
    <dxf>
      <fill>
        <patternFill>
          <bgColor rgb="FF99FF99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99FF99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99FF99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99FF99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99FF9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99FF99"/>
        </patternFill>
      </fill>
    </dxf>
    <dxf>
      <fill>
        <patternFill>
          <bgColor theme="0" tint="-0.14996795556505021"/>
        </patternFill>
      </fill>
    </dxf>
    <dxf>
      <fill>
        <patternFill>
          <bgColor rgb="FF99FF99"/>
        </patternFill>
      </fill>
    </dxf>
    <dxf>
      <fill>
        <patternFill>
          <bgColor rgb="FFFFFF00"/>
        </patternFill>
      </fill>
    </dxf>
    <dxf>
      <fill>
        <patternFill>
          <bgColor rgb="FF99FF99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99FF9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0000FF"/>
      <color rgb="FF99FF99"/>
      <color rgb="FFFFFF99"/>
      <color rgb="FF66FF66"/>
      <color rgb="FFFFCCFF"/>
      <color rgb="FFCCECFF"/>
      <color rgb="FFCCFFCC"/>
      <color rgb="FFFF66FF"/>
      <color rgb="FF00C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83</xdr:col>
      <xdr:colOff>9525</xdr:colOff>
      <xdr:row>60</xdr:row>
      <xdr:rowOff>0</xdr:rowOff>
    </xdr:from>
    <xdr:to>
      <xdr:col>95</xdr:col>
      <xdr:colOff>9525</xdr:colOff>
      <xdr:row>65</xdr:row>
      <xdr:rowOff>114300</xdr:rowOff>
    </xdr:to>
    <xdr:sp macro="" textlink="">
      <xdr:nvSpPr>
        <xdr:cNvPr id="1204" name="Oval 33"/>
        <xdr:cNvSpPr>
          <a:spLocks noChangeArrowheads="1"/>
        </xdr:cNvSpPr>
      </xdr:nvSpPr>
      <xdr:spPr bwMode="auto">
        <a:xfrm>
          <a:off x="6353175" y="10353675"/>
          <a:ext cx="914400" cy="876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</xdr:spPr>
    </xdr:sp>
    <xdr:clientData/>
  </xdr:twoCellAnchor>
  <xdr:twoCellAnchor>
    <xdr:from>
      <xdr:col>1</xdr:col>
      <xdr:colOff>0</xdr:colOff>
      <xdr:row>2</xdr:row>
      <xdr:rowOff>238125</xdr:rowOff>
    </xdr:from>
    <xdr:to>
      <xdr:col>1</xdr:col>
      <xdr:colOff>0</xdr:colOff>
      <xdr:row>2</xdr:row>
      <xdr:rowOff>238125</xdr:rowOff>
    </xdr:to>
    <xdr:sp macro="" textlink="">
      <xdr:nvSpPr>
        <xdr:cNvPr id="1206" name="Line 44"/>
        <xdr:cNvSpPr>
          <a:spLocks noChangeShapeType="1"/>
        </xdr:cNvSpPr>
      </xdr:nvSpPr>
      <xdr:spPr bwMode="auto">
        <a:xfrm>
          <a:off x="0" y="4286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2</xdr:row>
      <xdr:rowOff>228600</xdr:rowOff>
    </xdr:from>
    <xdr:to>
      <xdr:col>1</xdr:col>
      <xdr:colOff>0</xdr:colOff>
      <xdr:row>2</xdr:row>
      <xdr:rowOff>228600</xdr:rowOff>
    </xdr:to>
    <xdr:sp macro="" textlink="">
      <xdr:nvSpPr>
        <xdr:cNvPr id="1207" name="Line 45"/>
        <xdr:cNvSpPr>
          <a:spLocks noChangeShapeType="1"/>
        </xdr:cNvSpPr>
      </xdr:nvSpPr>
      <xdr:spPr bwMode="auto">
        <a:xfrm>
          <a:off x="0" y="41910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7</xdr:row>
      <xdr:rowOff>9525</xdr:rowOff>
    </xdr:from>
    <xdr:to>
      <xdr:col>1</xdr:col>
      <xdr:colOff>0</xdr:colOff>
      <xdr:row>7</xdr:row>
      <xdr:rowOff>9525</xdr:rowOff>
    </xdr:to>
    <xdr:sp macro="" textlink="">
      <xdr:nvSpPr>
        <xdr:cNvPr id="1208" name="Line 47"/>
        <xdr:cNvSpPr>
          <a:spLocks noChangeShapeType="1"/>
        </xdr:cNvSpPr>
      </xdr:nvSpPr>
      <xdr:spPr bwMode="auto">
        <a:xfrm>
          <a:off x="0" y="9620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7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1209" name="Line 48"/>
        <xdr:cNvSpPr>
          <a:spLocks noChangeShapeType="1"/>
        </xdr:cNvSpPr>
      </xdr:nvSpPr>
      <xdr:spPr bwMode="auto">
        <a:xfrm>
          <a:off x="0" y="95250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8</xdr:row>
      <xdr:rowOff>66675</xdr:rowOff>
    </xdr:from>
    <xdr:to>
      <xdr:col>1</xdr:col>
      <xdr:colOff>0</xdr:colOff>
      <xdr:row>8</xdr:row>
      <xdr:rowOff>66675</xdr:rowOff>
    </xdr:to>
    <xdr:sp macro="" textlink="">
      <xdr:nvSpPr>
        <xdr:cNvPr id="1210" name="Line 49"/>
        <xdr:cNvSpPr>
          <a:spLocks noChangeShapeType="1"/>
        </xdr:cNvSpPr>
      </xdr:nvSpPr>
      <xdr:spPr bwMode="auto">
        <a:xfrm>
          <a:off x="0" y="11906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16</xdr:row>
      <xdr:rowOff>314325</xdr:rowOff>
    </xdr:from>
    <xdr:to>
      <xdr:col>1</xdr:col>
      <xdr:colOff>0</xdr:colOff>
      <xdr:row>16</xdr:row>
      <xdr:rowOff>314325</xdr:rowOff>
    </xdr:to>
    <xdr:sp macro="" textlink="">
      <xdr:nvSpPr>
        <xdr:cNvPr id="1211" name="Line 50"/>
        <xdr:cNvSpPr>
          <a:spLocks noChangeShapeType="1"/>
        </xdr:cNvSpPr>
      </xdr:nvSpPr>
      <xdr:spPr bwMode="auto">
        <a:xfrm>
          <a:off x="0" y="24479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</xdr:col>
      <xdr:colOff>0</xdr:colOff>
      <xdr:row>23</xdr:row>
      <xdr:rowOff>161925</xdr:rowOff>
    </xdr:from>
    <xdr:to>
      <xdr:col>1</xdr:col>
      <xdr:colOff>76200</xdr:colOff>
      <xdr:row>24</xdr:row>
      <xdr:rowOff>161925</xdr:rowOff>
    </xdr:to>
    <xdr:sp macro="" textlink="">
      <xdr:nvSpPr>
        <xdr:cNvPr id="1212" name="Text Box 61"/>
        <xdr:cNvSpPr txBox="1">
          <a:spLocks noChangeArrowheads="1"/>
        </xdr:cNvSpPr>
      </xdr:nvSpPr>
      <xdr:spPr bwMode="auto">
        <a:xfrm>
          <a:off x="0" y="3571875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41</xdr:row>
      <xdr:rowOff>9525</xdr:rowOff>
    </xdr:from>
    <xdr:to>
      <xdr:col>1</xdr:col>
      <xdr:colOff>0</xdr:colOff>
      <xdr:row>48</xdr:row>
      <xdr:rowOff>28575</xdr:rowOff>
    </xdr:to>
    <xdr:sp macro="" textlink="">
      <xdr:nvSpPr>
        <xdr:cNvPr id="1213" name="Text Box 73"/>
        <xdr:cNvSpPr txBox="1">
          <a:spLocks noChangeArrowheads="1"/>
        </xdr:cNvSpPr>
      </xdr:nvSpPr>
      <xdr:spPr bwMode="auto">
        <a:xfrm>
          <a:off x="0" y="6848475"/>
          <a:ext cx="0" cy="1085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7</xdr:row>
      <xdr:rowOff>0</xdr:rowOff>
    </xdr:from>
    <xdr:to>
      <xdr:col>1</xdr:col>
      <xdr:colOff>76200</xdr:colOff>
      <xdr:row>7</xdr:row>
      <xdr:rowOff>0</xdr:rowOff>
    </xdr:to>
    <xdr:sp macro="" textlink="">
      <xdr:nvSpPr>
        <xdr:cNvPr id="1214" name="Line 86"/>
        <xdr:cNvSpPr>
          <a:spLocks noChangeShapeType="1"/>
        </xdr:cNvSpPr>
      </xdr:nvSpPr>
      <xdr:spPr bwMode="auto">
        <a:xfrm>
          <a:off x="0" y="952500"/>
          <a:ext cx="7620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7</xdr:row>
      <xdr:rowOff>9525</xdr:rowOff>
    </xdr:from>
    <xdr:to>
      <xdr:col>1</xdr:col>
      <xdr:colOff>0</xdr:colOff>
      <xdr:row>7</xdr:row>
      <xdr:rowOff>9525</xdr:rowOff>
    </xdr:to>
    <xdr:sp macro="" textlink="">
      <xdr:nvSpPr>
        <xdr:cNvPr id="1215" name="Line 87"/>
        <xdr:cNvSpPr>
          <a:spLocks noChangeShapeType="1"/>
        </xdr:cNvSpPr>
      </xdr:nvSpPr>
      <xdr:spPr bwMode="auto">
        <a:xfrm>
          <a:off x="0" y="9620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ables/table1.xml><?xml version="1.0" encoding="utf-8"?>
<table xmlns="http://schemas.openxmlformats.org/spreadsheetml/2006/main" id="2" name="テーブル2" displayName="テーブル2" ref="BS1:CK1048576" totalsRowShown="0" headerRowDxfId="93" dataDxfId="92">
  <autoFilter ref="BS1:CK1048576"/>
  <tableColumns count="19">
    <tableColumn id="1" name="利用目的" dataDxfId="91"/>
    <tableColumn id="2" name="住宅（自用）" dataDxfId="90"/>
    <tableColumn id="3" name="住宅（賃貸）" dataDxfId="89"/>
    <tableColumn id="4" name="住宅（販売）" dataDxfId="88"/>
    <tableColumn id="5" name="商業施設（自用）" dataDxfId="87"/>
    <tableColumn id="6" name="商業施設（賃貸）" dataDxfId="86"/>
    <tableColumn id="7" name="商業施設（販売）" dataDxfId="85"/>
    <tableColumn id="8" name="生産施設" dataDxfId="84"/>
    <tableColumn id="9" name="レクリエーション施設" dataDxfId="83"/>
    <tableColumn id="10" name="ゴルフ場" dataDxfId="82"/>
    <tableColumn id="11" name="別荘（自用）" dataDxfId="81"/>
    <tableColumn id="12" name="別荘（賃貸）" dataDxfId="80"/>
    <tableColumn id="13" name="別荘（販売）" dataDxfId="79"/>
    <tableColumn id="14" name="林業" dataDxfId="78"/>
    <tableColumn id="15" name="農業・畜産業・水産業" dataDxfId="77"/>
    <tableColumn id="16" name="駐車場" dataDxfId="76"/>
    <tableColumn id="17" name="病院等その他の利用目的" dataDxfId="75"/>
    <tableColumn id="18" name="資産保有・転売等目的" dataDxfId="74"/>
    <tableColumn id="19" name="その他" dataDxfId="7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3" name="町名" displayName="町名" ref="CO1:ED1048576" totalsRowShown="0" headerRowDxfId="72" dataDxfId="70" headerRowBorderDxfId="71" tableBorderDxfId="69" totalsRowBorderDxfId="68">
  <autoFilter ref="CO1:ED1048576"/>
  <tableColumns count="42">
    <tableColumn id="1" name="市区町村名" dataDxfId="67"/>
    <tableColumn id="2" name="横浜市鶴見区" dataDxfId="66"/>
    <tableColumn id="3" name="横浜市神奈川区" dataDxfId="65"/>
    <tableColumn id="4" name="横浜市西区" dataDxfId="64"/>
    <tableColumn id="5" name="横浜市中区" dataDxfId="63"/>
    <tableColumn id="6" name="横浜市南区" dataDxfId="62"/>
    <tableColumn id="7" name="横浜市港南区" dataDxfId="61"/>
    <tableColumn id="8" name="横浜市保土ケ谷区" dataDxfId="60"/>
    <tableColumn id="9" name="横浜市旭区" dataDxfId="59"/>
    <tableColumn id="10" name="横浜市磯子区" dataDxfId="58"/>
    <tableColumn id="11" name="横浜市金沢区" dataDxfId="57"/>
    <tableColumn id="12" name="横浜市港北区" dataDxfId="56"/>
    <tableColumn id="13" name="横浜市緑区" dataDxfId="55"/>
    <tableColumn id="14" name="横浜市青葉区" dataDxfId="54"/>
    <tableColumn id="15" name="横浜市都筑区" dataDxfId="53"/>
    <tableColumn id="16" name="横浜市戸塚区" dataDxfId="52"/>
    <tableColumn id="17" name="横浜市栄区" dataDxfId="51"/>
    <tableColumn id="18" name="横浜市泉区" dataDxfId="50"/>
    <tableColumn id="20" name="横浜市瀬谷区" dataDxfId="49"/>
    <tableColumn id="21" name="東京都千代田区" dataDxfId="48"/>
    <tableColumn id="22" name="東京都中央区" dataDxfId="47"/>
    <tableColumn id="23" name="東京都港区" dataDxfId="46"/>
    <tableColumn id="24" name="東京都新宿区" dataDxfId="45"/>
    <tableColumn id="25" name="東京都文京区" dataDxfId="44"/>
    <tableColumn id="26" name="東京都台東区" dataDxfId="43"/>
    <tableColumn id="27" name="東京都墨田区" dataDxfId="42"/>
    <tableColumn id="28" name="東京都江東区" dataDxfId="41"/>
    <tableColumn id="29" name="東京都品川区" dataDxfId="40"/>
    <tableColumn id="30" name="東京都目黒区" dataDxfId="39"/>
    <tableColumn id="31" name="東京都大田区" dataDxfId="38"/>
    <tableColumn id="32" name="東京都世田谷区" dataDxfId="37"/>
    <tableColumn id="33" name="東京都渋谷区" dataDxfId="36"/>
    <tableColumn id="34" name="東京都中野区" dataDxfId="35"/>
    <tableColumn id="35" name="東京都杉並区" dataDxfId="34"/>
    <tableColumn id="36" name="東京都豊島区" dataDxfId="33"/>
    <tableColumn id="37" name="東京都北区" dataDxfId="32"/>
    <tableColumn id="38" name="東京都荒川区" dataDxfId="31"/>
    <tableColumn id="39" name="東京都板橋区" dataDxfId="30"/>
    <tableColumn id="40" name="東京都練馬区" dataDxfId="29"/>
    <tableColumn id="41" name="東京都足立区" dataDxfId="28"/>
    <tableColumn id="42" name="東京都葛飾区" dataDxfId="27"/>
    <tableColumn id="19" name="江戸川区" dataDxfId="26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1" name="テーブル4" displayName="テーブル4" ref="EF1:FC33" totalsRowShown="0" headerRowDxfId="25" dataDxfId="24">
  <autoFilter ref="EF1:FC33"/>
  <tableColumns count="24">
    <tableColumn id="1" name="路線名" dataDxfId="23"/>
    <tableColumn id="2" name="ＪＲ東海道線" dataDxfId="22"/>
    <tableColumn id="3" name="ＪＲ横須賀線" dataDxfId="21"/>
    <tableColumn id="4" name="ＪＲ京浜東北線" dataDxfId="20"/>
    <tableColumn id="5" name="ＪＲ根岸線" dataDxfId="19"/>
    <tableColumn id="6" name="ＪＲ横浜線" dataDxfId="18"/>
    <tableColumn id="7" name="ＪＲ南武線" dataDxfId="17"/>
    <tableColumn id="8" name="ＪＲ鶴見線" dataDxfId="16"/>
    <tableColumn id="9" name="ＪＲ浜川崎線" dataDxfId="15"/>
    <tableColumn id="10" name="東急東横線" dataDxfId="14"/>
    <tableColumn id="11" name="東急新横浜線" dataDxfId="13"/>
    <tableColumn id="12" name="東急田園都市線" dataDxfId="12"/>
    <tableColumn id="13" name="東急こどもの国線" dataDxfId="11"/>
    <tableColumn id="14" name="みなとみらい線" dataDxfId="10"/>
    <tableColumn id="15" name="京急本線" dataDxfId="9"/>
    <tableColumn id="16" name="京急逗子線" dataDxfId="8"/>
    <tableColumn id="17" name="相鉄本線" dataDxfId="7"/>
    <tableColumn id="18" name="相鉄いずみ野線" dataDxfId="6"/>
    <tableColumn id="19" name="相鉄新横浜線" dataDxfId="5"/>
    <tableColumn id="20" name="地下鉄ブルーライン" dataDxfId="4"/>
    <tableColumn id="21" name="地下鉄グリーンライン" dataDxfId="3"/>
    <tableColumn id="22" name="金沢シーサイドライン" dataDxfId="2"/>
    <tableColumn id="23" name="小田急線" dataDxfId="1"/>
    <tableColumn id="24" name="小田急江ノ島線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10000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10000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9">
    <tabColor rgb="FFFF3300"/>
  </sheetPr>
  <dimension ref="B1:U126"/>
  <sheetViews>
    <sheetView tabSelected="1" view="pageBreakPreview" zoomScaleNormal="100" zoomScaleSheetLayoutView="100" workbookViewId="0"/>
  </sheetViews>
  <sheetFormatPr defaultRowHeight="13.5" x14ac:dyDescent="0.15"/>
  <cols>
    <col min="1" max="1" width="1.25" style="116" customWidth="1"/>
    <col min="2" max="7" width="2.5" style="116" customWidth="1"/>
    <col min="8" max="17" width="6.25" style="116" customWidth="1"/>
    <col min="18" max="18" width="3.125" style="116" customWidth="1"/>
    <col min="19" max="19" width="2.375" style="116" customWidth="1"/>
    <col min="20" max="20" width="1.25" style="116" customWidth="1"/>
    <col min="21" max="16384" width="9" style="116"/>
  </cols>
  <sheetData>
    <row r="1" spans="2:21" ht="7.5" customHeight="1" x14ac:dyDescent="0.15"/>
    <row r="2" spans="2:21" ht="46.5" customHeight="1" x14ac:dyDescent="0.15">
      <c r="C2" s="163" t="s">
        <v>5663</v>
      </c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U2" s="117"/>
    </row>
    <row r="3" spans="2:21" ht="4.5" customHeight="1" x14ac:dyDescent="0.15">
      <c r="H3" s="118"/>
      <c r="I3" s="118"/>
    </row>
    <row r="4" spans="2:21" ht="24" customHeight="1" x14ac:dyDescent="0.15">
      <c r="B4" s="165" t="s">
        <v>5566</v>
      </c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</row>
    <row r="5" spans="2:21" ht="18" customHeight="1" x14ac:dyDescent="0.15">
      <c r="C5" s="166" t="s">
        <v>5567</v>
      </c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</row>
    <row r="6" spans="2:21" ht="18" customHeight="1" x14ac:dyDescent="0.15">
      <c r="C6" s="119"/>
      <c r="D6" s="119"/>
      <c r="E6" s="167" t="s">
        <v>5662</v>
      </c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</row>
    <row r="7" spans="2:21" ht="18" customHeight="1" x14ac:dyDescent="0.15">
      <c r="C7" s="128"/>
      <c r="D7" s="128"/>
      <c r="E7" s="170" t="s">
        <v>5733</v>
      </c>
      <c r="F7" s="170"/>
      <c r="G7" s="170"/>
      <c r="H7" s="170"/>
      <c r="I7" s="170"/>
      <c r="J7" s="170"/>
      <c r="K7" s="170"/>
      <c r="L7" s="170"/>
      <c r="M7" s="170"/>
      <c r="N7" s="170"/>
      <c r="O7" s="170"/>
      <c r="P7" s="170"/>
      <c r="Q7" s="170"/>
      <c r="R7" s="170"/>
    </row>
    <row r="8" spans="2:21" ht="18" customHeight="1" x14ac:dyDescent="0.15">
      <c r="C8" s="143"/>
      <c r="D8" s="143"/>
      <c r="E8" s="181" t="s">
        <v>6073</v>
      </c>
      <c r="F8" s="181"/>
      <c r="G8" s="181"/>
      <c r="H8" s="181"/>
      <c r="I8" s="181"/>
      <c r="J8" s="181"/>
      <c r="K8" s="181"/>
      <c r="L8" s="181"/>
      <c r="M8" s="181"/>
      <c r="N8" s="181"/>
      <c r="O8" s="181"/>
      <c r="P8" s="181"/>
      <c r="Q8" s="181"/>
      <c r="R8" s="181"/>
    </row>
    <row r="9" spans="2:21" ht="18" customHeight="1" x14ac:dyDescent="0.15">
      <c r="C9" s="119"/>
      <c r="D9" s="119"/>
      <c r="E9" s="169" t="s">
        <v>5728</v>
      </c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</row>
    <row r="10" spans="2:21" ht="18" customHeight="1" x14ac:dyDescent="0.15">
      <c r="C10" s="140"/>
      <c r="D10" s="140"/>
      <c r="E10" s="169" t="s">
        <v>5691</v>
      </c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</row>
    <row r="11" spans="2:21" ht="18" customHeight="1" x14ac:dyDescent="0.15">
      <c r="C11" s="131"/>
      <c r="D11" s="131"/>
      <c r="E11" s="169" t="s">
        <v>5732</v>
      </c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</row>
    <row r="12" spans="2:21" s="120" customFormat="1" ht="7.5" customHeight="1" x14ac:dyDescent="0.15"/>
    <row r="13" spans="2:21" ht="18" customHeight="1" x14ac:dyDescent="0.15">
      <c r="C13" s="166" t="s">
        <v>5568</v>
      </c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R13" s="166"/>
    </row>
    <row r="14" spans="2:21" s="120" customFormat="1" ht="7.5" customHeight="1" thickBot="1" x14ac:dyDescent="0.2"/>
    <row r="15" spans="2:21" s="120" customFormat="1" ht="18" customHeight="1" thickBot="1" x14ac:dyDescent="0.2">
      <c r="E15" s="175"/>
      <c r="F15" s="176"/>
      <c r="H15" s="170" t="s">
        <v>5569</v>
      </c>
      <c r="I15" s="170"/>
      <c r="J15" s="170"/>
      <c r="K15" s="170"/>
      <c r="L15" s="170"/>
      <c r="M15" s="170"/>
      <c r="N15" s="170"/>
      <c r="O15" s="170"/>
      <c r="P15" s="170"/>
      <c r="Q15" s="170"/>
      <c r="R15" s="170"/>
    </row>
    <row r="16" spans="2:21" s="120" customFormat="1" ht="7.5" customHeight="1" thickBot="1" x14ac:dyDescent="0.2"/>
    <row r="17" spans="3:21" s="120" customFormat="1" ht="18" customHeight="1" thickBot="1" x14ac:dyDescent="0.2">
      <c r="E17" s="177"/>
      <c r="F17" s="178"/>
      <c r="H17" s="170" t="s">
        <v>5693</v>
      </c>
      <c r="I17" s="170"/>
      <c r="J17" s="170"/>
      <c r="K17" s="170"/>
      <c r="L17" s="170"/>
      <c r="M17" s="170"/>
      <c r="N17" s="170"/>
      <c r="O17" s="170"/>
      <c r="P17" s="170"/>
      <c r="Q17" s="170"/>
      <c r="R17" s="170"/>
    </row>
    <row r="18" spans="3:21" s="120" customFormat="1" ht="7.5" customHeight="1" thickBot="1" x14ac:dyDescent="0.2"/>
    <row r="19" spans="3:21" s="120" customFormat="1" ht="18" customHeight="1" thickBot="1" x14ac:dyDescent="0.2">
      <c r="E19" s="179"/>
      <c r="F19" s="180"/>
      <c r="H19" s="170" t="s">
        <v>5570</v>
      </c>
      <c r="I19" s="170"/>
      <c r="J19" s="170"/>
      <c r="K19" s="170"/>
      <c r="L19" s="170"/>
      <c r="M19" s="170"/>
      <c r="N19" s="170"/>
      <c r="O19" s="170"/>
      <c r="P19" s="170"/>
      <c r="Q19" s="170"/>
      <c r="R19" s="170"/>
    </row>
    <row r="20" spans="3:21" s="120" customFormat="1" ht="7.5" customHeight="1" thickBot="1" x14ac:dyDescent="0.2"/>
    <row r="21" spans="3:21" s="120" customFormat="1" ht="18" customHeight="1" thickBot="1" x14ac:dyDescent="0.2">
      <c r="E21" s="171"/>
      <c r="F21" s="172"/>
      <c r="H21" s="170" t="s">
        <v>5571</v>
      </c>
      <c r="I21" s="170"/>
      <c r="J21" s="170"/>
      <c r="K21" s="170"/>
      <c r="L21" s="170"/>
      <c r="M21" s="170"/>
      <c r="N21" s="170"/>
      <c r="O21" s="170"/>
      <c r="P21" s="170"/>
      <c r="Q21" s="170"/>
      <c r="R21" s="170"/>
    </row>
    <row r="22" spans="3:21" s="120" customFormat="1" ht="7.5" customHeight="1" thickBot="1" x14ac:dyDescent="0.2"/>
    <row r="23" spans="3:21" s="120" customFormat="1" ht="18" customHeight="1" thickBot="1" x14ac:dyDescent="0.2">
      <c r="E23" s="173"/>
      <c r="F23" s="174"/>
      <c r="H23" s="170" t="s">
        <v>5572</v>
      </c>
      <c r="I23" s="170"/>
      <c r="J23" s="170"/>
      <c r="K23" s="170"/>
      <c r="L23" s="170"/>
      <c r="M23" s="170"/>
      <c r="N23" s="170"/>
      <c r="O23" s="170"/>
      <c r="P23" s="170"/>
      <c r="Q23" s="170"/>
      <c r="R23" s="170"/>
    </row>
    <row r="24" spans="3:21" s="120" customFormat="1" ht="7.5" customHeight="1" x14ac:dyDescent="0.15"/>
    <row r="25" spans="3:21" ht="18" customHeight="1" x14ac:dyDescent="0.15">
      <c r="C25" s="166" t="s">
        <v>5573</v>
      </c>
      <c r="D25" s="166"/>
      <c r="E25" s="166"/>
      <c r="F25" s="166"/>
      <c r="G25" s="166"/>
      <c r="H25" s="166"/>
      <c r="I25" s="166"/>
      <c r="J25" s="166"/>
      <c r="K25" s="166"/>
      <c r="L25" s="166"/>
      <c r="M25" s="166"/>
      <c r="N25" s="166"/>
      <c r="O25" s="166"/>
      <c r="P25" s="166"/>
      <c r="Q25" s="166"/>
      <c r="R25" s="166"/>
      <c r="U25" s="122"/>
    </row>
    <row r="26" spans="3:21" s="121" customFormat="1" ht="18" customHeight="1" x14ac:dyDescent="0.15">
      <c r="E26" s="121" t="s">
        <v>5574</v>
      </c>
    </row>
    <row r="27" spans="3:21" s="120" customFormat="1" ht="18" customHeight="1" x14ac:dyDescent="0.15">
      <c r="E27" s="170" t="s">
        <v>5575</v>
      </c>
      <c r="F27" s="170"/>
      <c r="G27" s="170"/>
      <c r="H27" s="170"/>
      <c r="I27" s="170"/>
      <c r="J27" s="170"/>
      <c r="K27" s="170"/>
      <c r="L27" s="170"/>
      <c r="M27" s="170"/>
      <c r="N27" s="170"/>
      <c r="O27" s="170"/>
      <c r="P27" s="170"/>
      <c r="Q27" s="170"/>
      <c r="R27" s="170"/>
    </row>
    <row r="28" spans="3:21" s="120" customFormat="1" ht="18" customHeight="1" x14ac:dyDescent="0.15">
      <c r="E28" s="170" t="s">
        <v>5576</v>
      </c>
      <c r="F28" s="170"/>
      <c r="G28" s="170"/>
      <c r="H28" s="170"/>
      <c r="I28" s="170"/>
      <c r="J28" s="170"/>
      <c r="K28" s="170"/>
      <c r="L28" s="170"/>
      <c r="M28" s="170"/>
      <c r="N28" s="170"/>
      <c r="O28" s="170"/>
      <c r="P28" s="170"/>
      <c r="Q28" s="170"/>
      <c r="R28" s="170"/>
    </row>
    <row r="29" spans="3:21" s="120" customFormat="1" ht="18" customHeight="1" x14ac:dyDescent="0.15">
      <c r="E29" s="170" t="s">
        <v>5577</v>
      </c>
      <c r="F29" s="170"/>
      <c r="G29" s="170"/>
      <c r="H29" s="170"/>
      <c r="I29" s="170"/>
      <c r="J29" s="170"/>
      <c r="K29" s="170"/>
      <c r="L29" s="170"/>
      <c r="M29" s="170"/>
      <c r="N29" s="170"/>
      <c r="O29" s="170"/>
      <c r="P29" s="170"/>
      <c r="Q29" s="170"/>
      <c r="R29" s="170"/>
    </row>
    <row r="30" spans="3:21" s="120" customFormat="1" ht="18" customHeight="1" x14ac:dyDescent="0.15">
      <c r="E30" s="170" t="s">
        <v>5578</v>
      </c>
      <c r="F30" s="170"/>
      <c r="G30" s="170"/>
      <c r="H30" s="170"/>
      <c r="I30" s="170"/>
      <c r="J30" s="170"/>
      <c r="K30" s="170"/>
      <c r="L30" s="170"/>
      <c r="M30" s="170"/>
      <c r="N30" s="170"/>
      <c r="O30" s="170"/>
      <c r="P30" s="170"/>
      <c r="Q30" s="170"/>
      <c r="R30" s="170"/>
    </row>
    <row r="31" spans="3:21" s="141" customFormat="1" ht="18" customHeight="1" x14ac:dyDescent="0.15">
      <c r="E31" s="142" t="s">
        <v>5739</v>
      </c>
    </row>
    <row r="32" spans="3:21" s="141" customFormat="1" ht="18" customHeight="1" x14ac:dyDescent="0.15">
      <c r="E32" s="170" t="s">
        <v>5740</v>
      </c>
      <c r="F32" s="170"/>
      <c r="G32" s="170"/>
      <c r="H32" s="170"/>
      <c r="I32" s="170"/>
      <c r="J32" s="170"/>
      <c r="K32" s="170"/>
      <c r="L32" s="170"/>
      <c r="M32" s="170"/>
      <c r="N32" s="170"/>
      <c r="O32" s="170"/>
      <c r="P32" s="170"/>
      <c r="Q32" s="170"/>
      <c r="R32" s="170"/>
    </row>
    <row r="33" spans="2:21" s="141" customFormat="1" ht="18" customHeight="1" x14ac:dyDescent="0.15">
      <c r="E33" s="170" t="s">
        <v>6091</v>
      </c>
      <c r="F33" s="170"/>
      <c r="G33" s="170"/>
      <c r="H33" s="170"/>
      <c r="I33" s="170"/>
      <c r="J33" s="170"/>
      <c r="K33" s="170"/>
      <c r="L33" s="170"/>
      <c r="M33" s="170"/>
      <c r="N33" s="170"/>
      <c r="O33" s="170"/>
      <c r="P33" s="170"/>
      <c r="Q33" s="170"/>
      <c r="R33" s="170"/>
    </row>
    <row r="34" spans="2:21" s="141" customFormat="1" ht="18" customHeight="1" x14ac:dyDescent="0.15">
      <c r="E34" s="170" t="s">
        <v>5741</v>
      </c>
      <c r="F34" s="170"/>
      <c r="G34" s="170"/>
      <c r="H34" s="170"/>
      <c r="I34" s="170"/>
      <c r="J34" s="170"/>
      <c r="K34" s="170"/>
      <c r="L34" s="170"/>
      <c r="M34" s="170"/>
      <c r="N34" s="170"/>
      <c r="O34" s="170"/>
      <c r="P34" s="170"/>
      <c r="Q34" s="170"/>
      <c r="R34" s="170"/>
    </row>
    <row r="35" spans="2:21" s="141" customFormat="1" ht="18" customHeight="1" x14ac:dyDescent="0.15">
      <c r="E35" s="170" t="s">
        <v>5742</v>
      </c>
      <c r="F35" s="170"/>
      <c r="G35" s="170"/>
      <c r="H35" s="170"/>
      <c r="I35" s="170"/>
      <c r="J35" s="170"/>
      <c r="K35" s="170"/>
      <c r="L35" s="170"/>
      <c r="M35" s="170"/>
      <c r="N35" s="170"/>
      <c r="O35" s="170"/>
      <c r="P35" s="170"/>
      <c r="Q35" s="170"/>
      <c r="R35" s="170"/>
    </row>
    <row r="36" spans="2:21" s="120" customFormat="1" ht="7.5" customHeight="1" x14ac:dyDescent="0.15"/>
    <row r="37" spans="2:21" ht="18" customHeight="1" x14ac:dyDescent="0.15">
      <c r="C37" s="166" t="s">
        <v>5579</v>
      </c>
      <c r="D37" s="166"/>
      <c r="E37" s="166"/>
      <c r="F37" s="166"/>
      <c r="G37" s="166"/>
      <c r="H37" s="166"/>
      <c r="I37" s="166"/>
      <c r="J37" s="166"/>
      <c r="K37" s="166"/>
      <c r="L37" s="166"/>
      <c r="M37" s="166"/>
      <c r="N37" s="166"/>
      <c r="O37" s="166"/>
      <c r="P37" s="166"/>
      <c r="Q37" s="166"/>
      <c r="R37" s="166"/>
      <c r="U37" s="122"/>
    </row>
    <row r="38" spans="2:21" s="120" customFormat="1" ht="18" customHeight="1" x14ac:dyDescent="0.15">
      <c r="E38" s="170" t="s">
        <v>5683</v>
      </c>
      <c r="F38" s="170"/>
      <c r="G38" s="170"/>
      <c r="H38" s="170"/>
      <c r="I38" s="170"/>
      <c r="J38" s="170"/>
      <c r="K38" s="170"/>
      <c r="L38" s="170"/>
      <c r="M38" s="170"/>
      <c r="N38" s="170"/>
      <c r="O38" s="170"/>
      <c r="P38" s="170"/>
      <c r="Q38" s="170"/>
      <c r="R38" s="170"/>
    </row>
    <row r="39" spans="2:21" s="120" customFormat="1" ht="18" customHeight="1" x14ac:dyDescent="0.15">
      <c r="E39" s="170" t="s">
        <v>5580</v>
      </c>
      <c r="F39" s="170"/>
      <c r="G39" s="170"/>
      <c r="H39" s="170"/>
      <c r="I39" s="170"/>
      <c r="J39" s="170"/>
      <c r="K39" s="170"/>
      <c r="L39" s="170"/>
      <c r="M39" s="170"/>
      <c r="N39" s="170"/>
      <c r="O39" s="170"/>
      <c r="P39" s="170"/>
      <c r="Q39" s="170"/>
      <c r="R39" s="170"/>
    </row>
    <row r="40" spans="2:21" s="120" customFormat="1" ht="18" customHeight="1" x14ac:dyDescent="0.15">
      <c r="E40" s="170" t="s">
        <v>5581</v>
      </c>
      <c r="F40" s="170"/>
      <c r="G40" s="170"/>
      <c r="H40" s="170"/>
      <c r="I40" s="170"/>
      <c r="J40" s="170"/>
      <c r="K40" s="170"/>
      <c r="L40" s="170"/>
      <c r="M40" s="170"/>
      <c r="N40" s="170"/>
      <c r="O40" s="170"/>
      <c r="P40" s="170"/>
      <c r="Q40" s="170"/>
      <c r="R40" s="170"/>
    </row>
    <row r="41" spans="2:21" ht="7.5" customHeight="1" x14ac:dyDescent="0.15">
      <c r="C41" s="119"/>
      <c r="D41" s="119"/>
      <c r="E41" s="124"/>
      <c r="F41" s="124"/>
      <c r="G41" s="124"/>
      <c r="H41" s="124"/>
      <c r="I41" s="124"/>
      <c r="J41" s="124"/>
      <c r="K41" s="124"/>
      <c r="L41" s="124"/>
      <c r="M41" s="124"/>
      <c r="N41" s="124"/>
      <c r="O41" s="124"/>
      <c r="P41" s="124"/>
      <c r="Q41" s="124"/>
      <c r="R41" s="124"/>
    </row>
    <row r="42" spans="2:21" ht="24" customHeight="1" x14ac:dyDescent="0.15">
      <c r="B42" s="165" t="s">
        <v>5592</v>
      </c>
      <c r="C42" s="165"/>
      <c r="D42" s="165"/>
      <c r="E42" s="165"/>
      <c r="F42" s="165"/>
      <c r="G42" s="165"/>
      <c r="H42" s="165"/>
      <c r="I42" s="165"/>
      <c r="J42" s="165"/>
      <c r="K42" s="165"/>
      <c r="L42" s="165"/>
      <c r="M42" s="165"/>
      <c r="N42" s="165"/>
      <c r="O42" s="165"/>
      <c r="P42" s="165"/>
      <c r="Q42" s="165"/>
      <c r="R42" s="165"/>
      <c r="S42" s="165"/>
    </row>
    <row r="43" spans="2:21" ht="18" customHeight="1" x14ac:dyDescent="0.15">
      <c r="C43" s="166" t="s">
        <v>5594</v>
      </c>
      <c r="D43" s="166"/>
      <c r="E43" s="166"/>
      <c r="F43" s="166"/>
      <c r="G43" s="166"/>
      <c r="H43" s="166"/>
      <c r="I43" s="166"/>
      <c r="J43" s="166"/>
      <c r="K43" s="166"/>
      <c r="L43" s="166"/>
      <c r="M43" s="166"/>
      <c r="N43" s="166"/>
      <c r="O43" s="166"/>
      <c r="P43" s="166"/>
      <c r="Q43" s="166"/>
      <c r="R43" s="166"/>
    </row>
    <row r="44" spans="2:21" s="121" customFormat="1" ht="18" customHeight="1" x14ac:dyDescent="0.15">
      <c r="E44" s="170" t="s">
        <v>5593</v>
      </c>
      <c r="F44" s="170"/>
      <c r="G44" s="170"/>
      <c r="H44" s="170"/>
      <c r="I44" s="170"/>
      <c r="J44" s="170"/>
      <c r="K44" s="170"/>
      <c r="L44" s="170"/>
      <c r="M44" s="170"/>
      <c r="N44" s="170"/>
      <c r="O44" s="170"/>
      <c r="P44" s="170"/>
      <c r="Q44" s="170"/>
      <c r="R44" s="170"/>
    </row>
    <row r="45" spans="2:21" s="121" customFormat="1" ht="18" customHeight="1" x14ac:dyDescent="0.15">
      <c r="E45" s="170" t="s">
        <v>5595</v>
      </c>
      <c r="F45" s="170"/>
      <c r="G45" s="170"/>
      <c r="H45" s="170"/>
      <c r="I45" s="170"/>
      <c r="J45" s="170"/>
      <c r="K45" s="170"/>
      <c r="L45" s="170"/>
      <c r="M45" s="170"/>
      <c r="N45" s="170"/>
      <c r="O45" s="170"/>
      <c r="P45" s="170"/>
      <c r="Q45" s="170"/>
      <c r="R45" s="170"/>
    </row>
    <row r="46" spans="2:21" s="121" customFormat="1" ht="18" customHeight="1" x14ac:dyDescent="0.15">
      <c r="E46" s="170" t="s">
        <v>5596</v>
      </c>
      <c r="F46" s="170"/>
      <c r="G46" s="170"/>
      <c r="H46" s="170"/>
      <c r="I46" s="170"/>
      <c r="J46" s="170"/>
      <c r="K46" s="170"/>
      <c r="L46" s="170"/>
      <c r="M46" s="170"/>
      <c r="N46" s="170"/>
      <c r="O46" s="170"/>
      <c r="P46" s="170"/>
      <c r="Q46" s="170"/>
      <c r="R46" s="170"/>
    </row>
    <row r="47" spans="2:21" s="121" customFormat="1" ht="7.5" customHeight="1" x14ac:dyDescent="0.15"/>
    <row r="48" spans="2:21" ht="18" customHeight="1" x14ac:dyDescent="0.15">
      <c r="C48" s="166" t="s">
        <v>5597</v>
      </c>
      <c r="D48" s="166"/>
      <c r="E48" s="166"/>
      <c r="F48" s="166"/>
      <c r="G48" s="166"/>
      <c r="H48" s="166"/>
      <c r="I48" s="166"/>
      <c r="J48" s="166"/>
      <c r="K48" s="166"/>
      <c r="L48" s="166"/>
      <c r="M48" s="166"/>
      <c r="N48" s="166"/>
      <c r="O48" s="166"/>
      <c r="P48" s="166"/>
      <c r="Q48" s="166"/>
      <c r="R48" s="166"/>
    </row>
    <row r="49" spans="3:18" s="121" customFormat="1" ht="18" customHeight="1" x14ac:dyDescent="0.15">
      <c r="E49" s="170" t="s">
        <v>5651</v>
      </c>
      <c r="F49" s="170"/>
      <c r="G49" s="170"/>
      <c r="H49" s="170"/>
      <c r="I49" s="170"/>
      <c r="J49" s="170"/>
      <c r="K49" s="170"/>
      <c r="L49" s="170"/>
      <c r="M49" s="170"/>
      <c r="N49" s="170"/>
      <c r="O49" s="170"/>
      <c r="P49" s="170"/>
      <c r="Q49" s="170"/>
      <c r="R49" s="170"/>
    </row>
    <row r="50" spans="3:18" s="121" customFormat="1" ht="18" customHeight="1" x14ac:dyDescent="0.15">
      <c r="E50" s="170" t="s">
        <v>5650</v>
      </c>
      <c r="F50" s="170"/>
      <c r="G50" s="170"/>
      <c r="H50" s="170"/>
      <c r="I50" s="170"/>
      <c r="J50" s="170"/>
      <c r="K50" s="170"/>
      <c r="L50" s="170"/>
      <c r="M50" s="170"/>
      <c r="N50" s="170"/>
      <c r="O50" s="170"/>
      <c r="P50" s="170"/>
      <c r="Q50" s="170"/>
      <c r="R50" s="170"/>
    </row>
    <row r="51" spans="3:18" s="126" customFormat="1" ht="18" customHeight="1" x14ac:dyDescent="0.15">
      <c r="E51" s="170" t="s">
        <v>5653</v>
      </c>
      <c r="F51" s="170"/>
      <c r="G51" s="170"/>
      <c r="H51" s="170"/>
      <c r="I51" s="170"/>
      <c r="J51" s="170"/>
      <c r="K51" s="170"/>
      <c r="L51" s="170"/>
      <c r="M51" s="170"/>
      <c r="N51" s="170"/>
      <c r="O51" s="170"/>
      <c r="P51" s="170"/>
      <c r="Q51" s="170"/>
      <c r="R51" s="170"/>
    </row>
    <row r="52" spans="3:18" s="121" customFormat="1" ht="18" customHeight="1" x14ac:dyDescent="0.15">
      <c r="E52" s="170" t="s">
        <v>5652</v>
      </c>
      <c r="F52" s="170"/>
      <c r="G52" s="170"/>
      <c r="H52" s="170"/>
      <c r="I52" s="170"/>
      <c r="J52" s="170"/>
      <c r="K52" s="170"/>
      <c r="L52" s="170"/>
      <c r="M52" s="170"/>
      <c r="N52" s="170"/>
      <c r="O52" s="170"/>
      <c r="P52" s="170"/>
      <c r="Q52" s="170"/>
      <c r="R52" s="170"/>
    </row>
    <row r="53" spans="3:18" s="121" customFormat="1" ht="18" customHeight="1" x14ac:dyDescent="0.15">
      <c r="E53" s="170" t="s">
        <v>5648</v>
      </c>
      <c r="F53" s="170"/>
      <c r="G53" s="170"/>
      <c r="H53" s="170"/>
      <c r="I53" s="170"/>
      <c r="J53" s="170"/>
      <c r="K53" s="170"/>
      <c r="L53" s="170"/>
      <c r="M53" s="170"/>
      <c r="N53" s="170"/>
      <c r="O53" s="170"/>
      <c r="P53" s="170"/>
      <c r="Q53" s="170"/>
      <c r="R53" s="170"/>
    </row>
    <row r="54" spans="3:18" s="121" customFormat="1" ht="18" customHeight="1" x14ac:dyDescent="0.15">
      <c r="E54" s="170" t="s">
        <v>5649</v>
      </c>
      <c r="F54" s="170"/>
      <c r="G54" s="170"/>
      <c r="H54" s="170"/>
      <c r="I54" s="170"/>
      <c r="J54" s="170"/>
      <c r="K54" s="170"/>
      <c r="L54" s="170"/>
      <c r="M54" s="170"/>
      <c r="N54" s="170"/>
      <c r="O54" s="170"/>
      <c r="P54" s="170"/>
      <c r="Q54" s="170"/>
      <c r="R54" s="170"/>
    </row>
    <row r="55" spans="3:18" s="121" customFormat="1" ht="7.5" customHeight="1" x14ac:dyDescent="0.15"/>
    <row r="56" spans="3:18" ht="18" customHeight="1" x14ac:dyDescent="0.15">
      <c r="C56" s="166" t="s">
        <v>5598</v>
      </c>
      <c r="D56" s="166"/>
      <c r="E56" s="166"/>
      <c r="F56" s="166"/>
      <c r="G56" s="166"/>
      <c r="H56" s="166"/>
      <c r="I56" s="166"/>
      <c r="J56" s="166"/>
      <c r="K56" s="166"/>
      <c r="L56" s="166"/>
      <c r="M56" s="166"/>
      <c r="N56" s="166"/>
      <c r="O56" s="166"/>
      <c r="P56" s="166"/>
      <c r="Q56" s="166"/>
      <c r="R56" s="166"/>
    </row>
    <row r="57" spans="3:18" s="121" customFormat="1" ht="18" customHeight="1" x14ac:dyDescent="0.15">
      <c r="E57" s="170" t="s">
        <v>5660</v>
      </c>
      <c r="F57" s="170"/>
      <c r="G57" s="170"/>
      <c r="H57" s="170"/>
      <c r="I57" s="170"/>
      <c r="J57" s="170"/>
      <c r="K57" s="170"/>
      <c r="L57" s="170"/>
      <c r="M57" s="170"/>
      <c r="N57" s="170"/>
      <c r="O57" s="170"/>
      <c r="P57" s="170"/>
      <c r="Q57" s="170"/>
      <c r="R57" s="170"/>
    </row>
    <row r="58" spans="3:18" s="121" customFormat="1" ht="18" customHeight="1" x14ac:dyDescent="0.15">
      <c r="E58" s="170" t="s">
        <v>5661</v>
      </c>
      <c r="F58" s="170"/>
      <c r="G58" s="170"/>
      <c r="H58" s="170"/>
      <c r="I58" s="170"/>
      <c r="J58" s="170"/>
      <c r="K58" s="170"/>
      <c r="L58" s="170"/>
      <c r="M58" s="170"/>
      <c r="N58" s="170"/>
      <c r="O58" s="170"/>
      <c r="P58" s="170"/>
      <c r="Q58" s="170"/>
      <c r="R58" s="170"/>
    </row>
    <row r="59" spans="3:18" s="126" customFormat="1" ht="7.5" customHeight="1" x14ac:dyDescent="0.15"/>
    <row r="60" spans="3:18" ht="18" customHeight="1" x14ac:dyDescent="0.15">
      <c r="C60" s="166" t="s">
        <v>5637</v>
      </c>
      <c r="D60" s="166"/>
      <c r="E60" s="166"/>
      <c r="F60" s="166"/>
      <c r="G60" s="166"/>
      <c r="H60" s="166"/>
      <c r="I60" s="166"/>
      <c r="J60" s="166"/>
      <c r="K60" s="166"/>
      <c r="L60" s="166"/>
      <c r="M60" s="166"/>
      <c r="N60" s="166"/>
      <c r="O60" s="166"/>
      <c r="P60" s="166"/>
      <c r="Q60" s="166"/>
      <c r="R60" s="166"/>
    </row>
    <row r="61" spans="3:18" s="126" customFormat="1" ht="18" customHeight="1" x14ac:dyDescent="0.15">
      <c r="D61" s="170" t="s">
        <v>5630</v>
      </c>
      <c r="E61" s="170"/>
      <c r="F61" s="170"/>
      <c r="G61" s="170"/>
      <c r="H61" s="170"/>
      <c r="I61" s="170"/>
      <c r="J61" s="170"/>
      <c r="K61" s="170"/>
      <c r="L61" s="170"/>
      <c r="M61" s="170"/>
      <c r="N61" s="170"/>
      <c r="O61" s="170"/>
      <c r="P61" s="170"/>
      <c r="Q61" s="170"/>
      <c r="R61" s="170"/>
    </row>
    <row r="62" spans="3:18" s="126" customFormat="1" ht="18" customHeight="1" x14ac:dyDescent="0.15">
      <c r="F62" s="170" t="s">
        <v>5631</v>
      </c>
      <c r="G62" s="170"/>
      <c r="H62" s="170"/>
      <c r="I62" s="170"/>
      <c r="J62" s="170"/>
      <c r="K62" s="170"/>
      <c r="L62" s="170"/>
      <c r="M62" s="170"/>
      <c r="N62" s="170"/>
      <c r="O62" s="170"/>
      <c r="P62" s="170"/>
      <c r="Q62" s="170"/>
      <c r="R62" s="170"/>
    </row>
    <row r="63" spans="3:18" s="126" customFormat="1" ht="18" customHeight="1" x14ac:dyDescent="0.15">
      <c r="D63" s="170" t="s">
        <v>5632</v>
      </c>
      <c r="E63" s="170"/>
      <c r="F63" s="170"/>
      <c r="G63" s="170"/>
      <c r="H63" s="170"/>
      <c r="I63" s="170"/>
      <c r="J63" s="170"/>
      <c r="K63" s="170"/>
      <c r="L63" s="170"/>
      <c r="M63" s="170"/>
      <c r="N63" s="170"/>
      <c r="O63" s="170"/>
      <c r="P63" s="170"/>
      <c r="Q63" s="170"/>
      <c r="R63" s="170"/>
    </row>
    <row r="64" spans="3:18" s="126" customFormat="1" ht="18" customHeight="1" x14ac:dyDescent="0.15">
      <c r="F64" s="170" t="s">
        <v>5633</v>
      </c>
      <c r="G64" s="170"/>
      <c r="H64" s="170"/>
      <c r="I64" s="170"/>
      <c r="J64" s="170"/>
      <c r="K64" s="170"/>
      <c r="L64" s="170"/>
      <c r="M64" s="170"/>
      <c r="N64" s="170"/>
      <c r="O64" s="170"/>
      <c r="P64" s="170"/>
      <c r="Q64" s="170"/>
      <c r="R64" s="170"/>
    </row>
    <row r="65" spans="3:18" s="126" customFormat="1" ht="18" customHeight="1" x14ac:dyDescent="0.15">
      <c r="F65" s="170" t="s">
        <v>5635</v>
      </c>
      <c r="G65" s="170"/>
      <c r="H65" s="170"/>
      <c r="I65" s="170"/>
      <c r="J65" s="170"/>
      <c r="K65" s="170"/>
      <c r="L65" s="170"/>
      <c r="M65" s="170"/>
      <c r="N65" s="170"/>
      <c r="O65" s="170"/>
      <c r="P65" s="170"/>
      <c r="Q65" s="170"/>
      <c r="R65" s="170"/>
    </row>
    <row r="66" spans="3:18" s="126" customFormat="1" ht="18" customHeight="1" x14ac:dyDescent="0.15">
      <c r="F66" s="170" t="s">
        <v>5636</v>
      </c>
      <c r="G66" s="170"/>
      <c r="H66" s="170"/>
      <c r="I66" s="170"/>
      <c r="J66" s="170"/>
      <c r="K66" s="170"/>
      <c r="L66" s="170"/>
      <c r="M66" s="170"/>
      <c r="N66" s="170"/>
      <c r="O66" s="170"/>
      <c r="P66" s="170"/>
      <c r="Q66" s="170"/>
      <c r="R66" s="170"/>
    </row>
    <row r="67" spans="3:18" s="126" customFormat="1" ht="18" customHeight="1" x14ac:dyDescent="0.15">
      <c r="F67" s="170" t="s">
        <v>5634</v>
      </c>
      <c r="G67" s="170"/>
      <c r="H67" s="170"/>
      <c r="I67" s="170"/>
      <c r="J67" s="170"/>
      <c r="K67" s="170"/>
      <c r="L67" s="170"/>
      <c r="M67" s="170"/>
      <c r="N67" s="170"/>
      <c r="O67" s="170"/>
      <c r="P67" s="170"/>
      <c r="Q67" s="170"/>
      <c r="R67" s="170"/>
    </row>
    <row r="68" spans="3:18" s="126" customFormat="1" ht="18" customHeight="1" x14ac:dyDescent="0.15">
      <c r="D68" s="170" t="s">
        <v>5642</v>
      </c>
      <c r="E68" s="170"/>
      <c r="F68" s="170"/>
      <c r="G68" s="170"/>
      <c r="H68" s="170"/>
      <c r="I68" s="170"/>
      <c r="J68" s="170"/>
      <c r="K68" s="170"/>
      <c r="L68" s="170"/>
      <c r="M68" s="170"/>
      <c r="N68" s="170"/>
      <c r="O68" s="170"/>
      <c r="P68" s="170"/>
      <c r="Q68" s="170"/>
      <c r="R68" s="170"/>
    </row>
    <row r="69" spans="3:18" s="126" customFormat="1" ht="18" customHeight="1" x14ac:dyDescent="0.15">
      <c r="F69" s="170" t="s">
        <v>5643</v>
      </c>
      <c r="G69" s="170"/>
      <c r="H69" s="170"/>
      <c r="I69" s="170"/>
      <c r="J69" s="170"/>
      <c r="K69" s="170"/>
      <c r="L69" s="170"/>
      <c r="M69" s="170"/>
      <c r="N69" s="170"/>
      <c r="O69" s="170"/>
      <c r="P69" s="170"/>
      <c r="Q69" s="170"/>
      <c r="R69" s="170"/>
    </row>
    <row r="70" spans="3:18" s="126" customFormat="1" ht="18" customHeight="1" x14ac:dyDescent="0.15">
      <c r="F70" s="170" t="s">
        <v>5644</v>
      </c>
      <c r="G70" s="170"/>
      <c r="H70" s="170"/>
      <c r="I70" s="170"/>
      <c r="J70" s="170"/>
      <c r="K70" s="170"/>
      <c r="L70" s="170"/>
      <c r="M70" s="170"/>
      <c r="N70" s="170"/>
      <c r="O70" s="170"/>
      <c r="P70" s="170"/>
      <c r="Q70" s="170"/>
      <c r="R70" s="170"/>
    </row>
    <row r="71" spans="3:18" s="126" customFormat="1" ht="18" customHeight="1" x14ac:dyDescent="0.15">
      <c r="F71" s="170" t="s">
        <v>5645</v>
      </c>
      <c r="G71" s="170"/>
      <c r="H71" s="170"/>
      <c r="I71" s="170"/>
      <c r="J71" s="170"/>
      <c r="K71" s="170"/>
      <c r="L71" s="170"/>
      <c r="M71" s="170"/>
      <c r="N71" s="170"/>
      <c r="O71" s="170"/>
      <c r="P71" s="170"/>
      <c r="Q71" s="170"/>
      <c r="R71" s="170"/>
    </row>
    <row r="72" spans="3:18" s="126" customFormat="1" ht="18" customHeight="1" x14ac:dyDescent="0.15">
      <c r="F72" s="170" t="s">
        <v>5646</v>
      </c>
      <c r="G72" s="170"/>
      <c r="H72" s="170"/>
      <c r="I72" s="170"/>
      <c r="J72" s="170"/>
      <c r="K72" s="170"/>
      <c r="L72" s="170"/>
      <c r="M72" s="170"/>
      <c r="N72" s="170"/>
      <c r="O72" s="170"/>
      <c r="P72" s="170"/>
      <c r="Q72" s="170"/>
      <c r="R72" s="170"/>
    </row>
    <row r="73" spans="3:18" s="126" customFormat="1" ht="18" customHeight="1" x14ac:dyDescent="0.15">
      <c r="F73" s="170" t="s">
        <v>5665</v>
      </c>
      <c r="G73" s="170"/>
      <c r="H73" s="170"/>
      <c r="I73" s="170"/>
      <c r="J73" s="170"/>
      <c r="K73" s="170"/>
      <c r="L73" s="170"/>
      <c r="M73" s="170"/>
      <c r="N73" s="170"/>
      <c r="O73" s="170"/>
      <c r="P73" s="170"/>
      <c r="Q73" s="170"/>
      <c r="R73" s="170"/>
    </row>
    <row r="74" spans="3:18" s="121" customFormat="1" ht="7.5" customHeight="1" x14ac:dyDescent="0.15"/>
    <row r="75" spans="3:18" ht="18" customHeight="1" x14ac:dyDescent="0.15">
      <c r="C75" s="166" t="s">
        <v>5638</v>
      </c>
      <c r="D75" s="166"/>
      <c r="E75" s="166"/>
      <c r="F75" s="166"/>
      <c r="G75" s="166"/>
      <c r="H75" s="166"/>
      <c r="I75" s="166"/>
      <c r="J75" s="166"/>
      <c r="K75" s="166"/>
      <c r="L75" s="166"/>
      <c r="M75" s="166"/>
      <c r="N75" s="166"/>
      <c r="O75" s="166"/>
      <c r="P75" s="166"/>
      <c r="Q75" s="166"/>
      <c r="R75" s="166"/>
    </row>
    <row r="76" spans="3:18" s="121" customFormat="1" ht="18" customHeight="1" x14ac:dyDescent="0.15">
      <c r="D76" s="170" t="s">
        <v>5603</v>
      </c>
      <c r="E76" s="170"/>
      <c r="F76" s="170"/>
      <c r="G76" s="170"/>
      <c r="H76" s="170"/>
      <c r="I76" s="170"/>
      <c r="J76" s="170"/>
      <c r="K76" s="170"/>
      <c r="L76" s="170"/>
      <c r="M76" s="170"/>
      <c r="N76" s="170"/>
      <c r="O76" s="170"/>
      <c r="P76" s="170"/>
      <c r="Q76" s="170"/>
      <c r="R76" s="170"/>
    </row>
    <row r="77" spans="3:18" s="121" customFormat="1" ht="18" customHeight="1" x14ac:dyDescent="0.15">
      <c r="F77" s="170" t="s">
        <v>5600</v>
      </c>
      <c r="G77" s="170"/>
      <c r="H77" s="170"/>
      <c r="I77" s="170"/>
      <c r="J77" s="170"/>
      <c r="K77" s="170"/>
      <c r="L77" s="170"/>
      <c r="M77" s="170"/>
      <c r="N77" s="170"/>
      <c r="O77" s="170"/>
      <c r="P77" s="170"/>
      <c r="Q77" s="170"/>
      <c r="R77" s="170"/>
    </row>
    <row r="78" spans="3:18" s="121" customFormat="1" ht="18" customHeight="1" x14ac:dyDescent="0.15">
      <c r="F78" s="170" t="s">
        <v>5601</v>
      </c>
      <c r="G78" s="170"/>
      <c r="H78" s="170"/>
      <c r="I78" s="170"/>
      <c r="J78" s="170"/>
      <c r="K78" s="170"/>
      <c r="L78" s="170"/>
      <c r="M78" s="170"/>
      <c r="N78" s="170"/>
      <c r="O78" s="170"/>
      <c r="P78" s="170"/>
      <c r="Q78" s="170"/>
      <c r="R78" s="170"/>
    </row>
    <row r="79" spans="3:18" s="121" customFormat="1" ht="18" customHeight="1" x14ac:dyDescent="0.15">
      <c r="F79" s="170" t="s">
        <v>5602</v>
      </c>
      <c r="G79" s="170"/>
      <c r="H79" s="170"/>
      <c r="I79" s="170"/>
      <c r="J79" s="170"/>
      <c r="K79" s="170"/>
      <c r="L79" s="170"/>
      <c r="M79" s="170"/>
      <c r="N79" s="170"/>
      <c r="O79" s="170"/>
      <c r="P79" s="170"/>
      <c r="Q79" s="170"/>
      <c r="R79" s="170"/>
    </row>
    <row r="80" spans="3:18" s="121" customFormat="1" ht="18" customHeight="1" x14ac:dyDescent="0.15">
      <c r="D80" s="170" t="s">
        <v>5666</v>
      </c>
      <c r="E80" s="170"/>
      <c r="F80" s="170"/>
      <c r="G80" s="170"/>
      <c r="H80" s="170"/>
      <c r="I80" s="170"/>
      <c r="J80" s="170"/>
      <c r="K80" s="170"/>
      <c r="L80" s="170"/>
      <c r="M80" s="170"/>
      <c r="N80" s="170"/>
      <c r="O80" s="170"/>
      <c r="P80" s="170"/>
      <c r="Q80" s="170"/>
      <c r="R80" s="170"/>
    </row>
    <row r="81" spans="3:18" s="121" customFormat="1" ht="18" customHeight="1" x14ac:dyDescent="0.15">
      <c r="F81" s="170" t="s">
        <v>5608</v>
      </c>
      <c r="G81" s="170"/>
      <c r="H81" s="170"/>
      <c r="I81" s="170"/>
      <c r="J81" s="170"/>
      <c r="K81" s="170"/>
      <c r="L81" s="170"/>
      <c r="M81" s="170"/>
      <c r="N81" s="170"/>
      <c r="O81" s="170"/>
      <c r="P81" s="170"/>
      <c r="Q81" s="170"/>
      <c r="R81" s="170"/>
    </row>
    <row r="82" spans="3:18" s="121" customFormat="1" ht="18" customHeight="1" x14ac:dyDescent="0.15">
      <c r="F82" s="170" t="s">
        <v>5602</v>
      </c>
      <c r="G82" s="170"/>
      <c r="H82" s="170"/>
      <c r="I82" s="170"/>
      <c r="J82" s="170"/>
      <c r="K82" s="170"/>
      <c r="L82" s="170"/>
      <c r="M82" s="170"/>
      <c r="N82" s="170"/>
      <c r="O82" s="170"/>
      <c r="P82" s="170"/>
      <c r="Q82" s="170"/>
      <c r="R82" s="170"/>
    </row>
    <row r="83" spans="3:18" s="121" customFormat="1" ht="18" customHeight="1" x14ac:dyDescent="0.15">
      <c r="F83" s="170" t="s">
        <v>5623</v>
      </c>
      <c r="G83" s="170"/>
      <c r="H83" s="170"/>
      <c r="I83" s="170"/>
      <c r="J83" s="170"/>
      <c r="K83" s="170"/>
      <c r="L83" s="170"/>
      <c r="M83" s="170"/>
      <c r="N83" s="170"/>
      <c r="O83" s="170"/>
      <c r="P83" s="170"/>
      <c r="Q83" s="170"/>
      <c r="R83" s="170"/>
    </row>
    <row r="84" spans="3:18" s="121" customFormat="1" ht="18" customHeight="1" x14ac:dyDescent="0.15">
      <c r="D84" s="170" t="s">
        <v>5619</v>
      </c>
      <c r="E84" s="170"/>
      <c r="F84" s="170"/>
      <c r="G84" s="170"/>
      <c r="H84" s="170"/>
      <c r="I84" s="170"/>
      <c r="J84" s="170"/>
      <c r="K84" s="170"/>
      <c r="L84" s="170"/>
      <c r="M84" s="170"/>
      <c r="N84" s="170"/>
      <c r="O84" s="170"/>
      <c r="P84" s="170"/>
      <c r="Q84" s="170"/>
      <c r="R84" s="170"/>
    </row>
    <row r="85" spans="3:18" s="121" customFormat="1" ht="18" customHeight="1" x14ac:dyDescent="0.15">
      <c r="F85" s="170" t="s">
        <v>5604</v>
      </c>
      <c r="G85" s="170"/>
      <c r="H85" s="170"/>
      <c r="I85" s="170"/>
      <c r="J85" s="170"/>
      <c r="K85" s="170"/>
      <c r="L85" s="170"/>
      <c r="M85" s="170"/>
      <c r="N85" s="170"/>
      <c r="O85" s="170"/>
      <c r="P85" s="170"/>
      <c r="Q85" s="170"/>
      <c r="R85" s="170"/>
    </row>
    <row r="86" spans="3:18" s="121" customFormat="1" ht="18" customHeight="1" x14ac:dyDescent="0.15">
      <c r="F86" s="170" t="s">
        <v>5605</v>
      </c>
      <c r="G86" s="170"/>
      <c r="H86" s="170"/>
      <c r="I86" s="170"/>
      <c r="J86" s="170"/>
      <c r="K86" s="170"/>
      <c r="L86" s="170"/>
      <c r="M86" s="170"/>
      <c r="N86" s="170"/>
      <c r="O86" s="170"/>
      <c r="P86" s="170"/>
      <c r="Q86" s="170"/>
      <c r="R86" s="170"/>
    </row>
    <row r="87" spans="3:18" s="121" customFormat="1" ht="18" customHeight="1" x14ac:dyDescent="0.15">
      <c r="F87" s="170" t="s">
        <v>5606</v>
      </c>
      <c r="G87" s="170"/>
      <c r="H87" s="170"/>
      <c r="I87" s="170"/>
      <c r="J87" s="170"/>
      <c r="K87" s="170"/>
      <c r="L87" s="170"/>
      <c r="M87" s="170"/>
      <c r="N87" s="170"/>
      <c r="O87" s="170"/>
      <c r="P87" s="170"/>
      <c r="Q87" s="170"/>
      <c r="R87" s="170"/>
    </row>
    <row r="88" spans="3:18" s="121" customFormat="1" ht="18" customHeight="1" x14ac:dyDescent="0.15">
      <c r="F88" s="170" t="s">
        <v>5607</v>
      </c>
      <c r="G88" s="170"/>
      <c r="H88" s="170"/>
      <c r="I88" s="170"/>
      <c r="J88" s="170"/>
      <c r="K88" s="170"/>
      <c r="L88" s="170"/>
      <c r="M88" s="170"/>
      <c r="N88" s="170"/>
      <c r="O88" s="170"/>
      <c r="P88" s="170"/>
      <c r="Q88" s="170"/>
      <c r="R88" s="170"/>
    </row>
    <row r="89" spans="3:18" s="121" customFormat="1" ht="7.5" customHeight="1" x14ac:dyDescent="0.15"/>
    <row r="90" spans="3:18" ht="18" customHeight="1" x14ac:dyDescent="0.15">
      <c r="C90" s="166" t="s">
        <v>5639</v>
      </c>
      <c r="D90" s="166"/>
      <c r="E90" s="166"/>
      <c r="F90" s="166"/>
      <c r="G90" s="166"/>
      <c r="H90" s="166"/>
      <c r="I90" s="166"/>
      <c r="J90" s="166"/>
      <c r="K90" s="166"/>
      <c r="L90" s="166"/>
      <c r="M90" s="166"/>
      <c r="N90" s="166"/>
      <c r="O90" s="166"/>
      <c r="P90" s="166"/>
      <c r="Q90" s="166"/>
      <c r="R90" s="166"/>
    </row>
    <row r="91" spans="3:18" s="121" customFormat="1" ht="18" customHeight="1" x14ac:dyDescent="0.15">
      <c r="D91" s="170" t="s">
        <v>5609</v>
      </c>
      <c r="E91" s="170"/>
      <c r="F91" s="170"/>
      <c r="G91" s="170"/>
      <c r="H91" s="170"/>
      <c r="I91" s="170"/>
      <c r="J91" s="170"/>
      <c r="K91" s="170"/>
      <c r="L91" s="170"/>
      <c r="M91" s="170"/>
      <c r="N91" s="170"/>
      <c r="O91" s="170"/>
      <c r="P91" s="170"/>
      <c r="Q91" s="170"/>
      <c r="R91" s="170"/>
    </row>
    <row r="92" spans="3:18" s="126" customFormat="1" ht="18" customHeight="1" x14ac:dyDescent="0.15">
      <c r="F92" s="170" t="s">
        <v>5658</v>
      </c>
      <c r="G92" s="170"/>
      <c r="H92" s="170"/>
      <c r="I92" s="170"/>
      <c r="J92" s="170"/>
      <c r="K92" s="170"/>
      <c r="L92" s="170"/>
      <c r="M92" s="170"/>
      <c r="N92" s="170"/>
      <c r="O92" s="170"/>
      <c r="P92" s="170"/>
      <c r="Q92" s="170"/>
      <c r="R92" s="170"/>
    </row>
    <row r="93" spans="3:18" s="121" customFormat="1" ht="18" customHeight="1" x14ac:dyDescent="0.15">
      <c r="F93" s="170" t="s">
        <v>5659</v>
      </c>
      <c r="G93" s="170"/>
      <c r="H93" s="170"/>
      <c r="I93" s="170"/>
      <c r="J93" s="170"/>
      <c r="K93" s="170"/>
      <c r="L93" s="170"/>
      <c r="M93" s="170"/>
      <c r="N93" s="170"/>
      <c r="O93" s="170"/>
      <c r="P93" s="170"/>
      <c r="Q93" s="170"/>
      <c r="R93" s="170"/>
    </row>
    <row r="94" spans="3:18" s="121" customFormat="1" ht="18" customHeight="1" x14ac:dyDescent="0.15">
      <c r="F94" s="170" t="s">
        <v>5621</v>
      </c>
      <c r="G94" s="170"/>
      <c r="H94" s="170"/>
      <c r="I94" s="170"/>
      <c r="J94" s="170"/>
      <c r="K94" s="170"/>
      <c r="L94" s="170"/>
      <c r="M94" s="170"/>
      <c r="N94" s="170"/>
      <c r="O94" s="170"/>
      <c r="P94" s="170"/>
      <c r="Q94" s="170"/>
      <c r="R94" s="170"/>
    </row>
    <row r="95" spans="3:18" s="121" customFormat="1" ht="18" customHeight="1" x14ac:dyDescent="0.15">
      <c r="D95" s="170" t="s">
        <v>5610</v>
      </c>
      <c r="E95" s="170"/>
      <c r="F95" s="170"/>
      <c r="G95" s="170"/>
      <c r="H95" s="170"/>
      <c r="I95" s="170"/>
      <c r="J95" s="170"/>
      <c r="K95" s="170"/>
      <c r="L95" s="170"/>
      <c r="M95" s="170"/>
      <c r="N95" s="170"/>
      <c r="O95" s="170"/>
      <c r="P95" s="170"/>
      <c r="Q95" s="170"/>
      <c r="R95" s="170"/>
    </row>
    <row r="96" spans="3:18" s="121" customFormat="1" ht="18" customHeight="1" x14ac:dyDescent="0.15">
      <c r="F96" s="170" t="s">
        <v>5611</v>
      </c>
      <c r="G96" s="170"/>
      <c r="H96" s="170"/>
      <c r="I96" s="170"/>
      <c r="J96" s="170"/>
      <c r="K96" s="170"/>
      <c r="L96" s="170"/>
      <c r="M96" s="170"/>
      <c r="N96" s="170"/>
      <c r="O96" s="170"/>
      <c r="P96" s="170"/>
      <c r="Q96" s="170"/>
      <c r="R96" s="170"/>
    </row>
    <row r="97" spans="3:18" s="121" customFormat="1" ht="18" customHeight="1" x14ac:dyDescent="0.15">
      <c r="F97" s="170" t="s">
        <v>5615</v>
      </c>
      <c r="G97" s="170"/>
      <c r="H97" s="170"/>
      <c r="I97" s="170"/>
      <c r="J97" s="170"/>
      <c r="K97" s="170"/>
      <c r="L97" s="170"/>
      <c r="M97" s="170"/>
      <c r="N97" s="170"/>
      <c r="O97" s="170"/>
      <c r="P97" s="170"/>
      <c r="Q97" s="170"/>
      <c r="R97" s="170"/>
    </row>
    <row r="98" spans="3:18" s="121" customFormat="1" ht="18" customHeight="1" x14ac:dyDescent="0.15">
      <c r="F98" s="170" t="s">
        <v>5616</v>
      </c>
      <c r="G98" s="170"/>
      <c r="H98" s="170"/>
      <c r="I98" s="170"/>
      <c r="J98" s="170"/>
      <c r="K98" s="170"/>
      <c r="L98" s="170"/>
      <c r="M98" s="170"/>
      <c r="N98" s="170"/>
      <c r="O98" s="170"/>
      <c r="P98" s="170"/>
      <c r="Q98" s="170"/>
      <c r="R98" s="170"/>
    </row>
    <row r="99" spans="3:18" s="121" customFormat="1" ht="18" customHeight="1" x14ac:dyDescent="0.15">
      <c r="F99" s="170" t="s">
        <v>5622</v>
      </c>
      <c r="G99" s="170"/>
      <c r="H99" s="170"/>
      <c r="I99" s="170"/>
      <c r="J99" s="170"/>
      <c r="K99" s="170"/>
      <c r="L99" s="170"/>
      <c r="M99" s="170"/>
      <c r="N99" s="170"/>
      <c r="O99" s="170"/>
      <c r="P99" s="170"/>
      <c r="Q99" s="170"/>
      <c r="R99" s="170"/>
    </row>
    <row r="100" spans="3:18" s="121" customFormat="1" ht="18" customHeight="1" x14ac:dyDescent="0.15">
      <c r="F100" s="170" t="s">
        <v>5617</v>
      </c>
      <c r="G100" s="170"/>
      <c r="H100" s="170"/>
      <c r="I100" s="170"/>
      <c r="J100" s="170"/>
      <c r="K100" s="170"/>
      <c r="L100" s="170"/>
      <c r="M100" s="170"/>
      <c r="N100" s="170"/>
      <c r="O100" s="170"/>
      <c r="P100" s="170"/>
      <c r="Q100" s="170"/>
      <c r="R100" s="170"/>
    </row>
    <row r="101" spans="3:18" s="121" customFormat="1" ht="18" customHeight="1" x14ac:dyDescent="0.15">
      <c r="F101" s="170" t="s">
        <v>5618</v>
      </c>
      <c r="G101" s="170"/>
      <c r="H101" s="170"/>
      <c r="I101" s="170"/>
      <c r="J101" s="170"/>
      <c r="K101" s="170"/>
      <c r="L101" s="170"/>
      <c r="M101" s="170"/>
      <c r="N101" s="170"/>
      <c r="O101" s="170"/>
      <c r="P101" s="170"/>
      <c r="Q101" s="170"/>
      <c r="R101" s="170"/>
    </row>
    <row r="102" spans="3:18" s="121" customFormat="1" ht="7.5" customHeight="1" x14ac:dyDescent="0.15"/>
    <row r="103" spans="3:18" ht="18" customHeight="1" x14ac:dyDescent="0.15">
      <c r="C103" s="166" t="s">
        <v>5640</v>
      </c>
      <c r="D103" s="166"/>
      <c r="E103" s="166"/>
      <c r="F103" s="166"/>
      <c r="G103" s="166"/>
      <c r="H103" s="166"/>
      <c r="I103" s="166"/>
      <c r="J103" s="166"/>
      <c r="K103" s="166"/>
      <c r="L103" s="166"/>
      <c r="M103" s="166"/>
      <c r="N103" s="166"/>
      <c r="O103" s="166"/>
      <c r="P103" s="166"/>
      <c r="Q103" s="166"/>
      <c r="R103" s="166"/>
    </row>
    <row r="104" spans="3:18" s="121" customFormat="1" ht="18" customHeight="1" x14ac:dyDescent="0.15">
      <c r="F104" s="170" t="s">
        <v>5620</v>
      </c>
      <c r="G104" s="170"/>
      <c r="H104" s="170"/>
      <c r="I104" s="170"/>
      <c r="J104" s="170"/>
      <c r="K104" s="170"/>
      <c r="L104" s="170"/>
      <c r="M104" s="170"/>
      <c r="N104" s="170"/>
      <c r="O104" s="170"/>
      <c r="P104" s="170"/>
      <c r="Q104" s="170"/>
      <c r="R104" s="170"/>
    </row>
    <row r="105" spans="3:18" s="121" customFormat="1" ht="18" customHeight="1" x14ac:dyDescent="0.15">
      <c r="F105" s="170" t="s">
        <v>5624</v>
      </c>
      <c r="G105" s="170"/>
      <c r="H105" s="170"/>
      <c r="I105" s="170"/>
      <c r="J105" s="170"/>
      <c r="K105" s="170"/>
      <c r="L105" s="170"/>
      <c r="M105" s="170"/>
      <c r="N105" s="170"/>
      <c r="O105" s="170"/>
      <c r="P105" s="170"/>
      <c r="Q105" s="170"/>
      <c r="R105" s="170"/>
    </row>
    <row r="106" spans="3:18" s="121" customFormat="1" ht="7.5" customHeight="1" x14ac:dyDescent="0.15"/>
    <row r="107" spans="3:18" ht="18" customHeight="1" x14ac:dyDescent="0.15">
      <c r="C107" s="166" t="s">
        <v>5641</v>
      </c>
      <c r="D107" s="166"/>
      <c r="E107" s="166"/>
      <c r="F107" s="166"/>
      <c r="G107" s="166"/>
      <c r="H107" s="166"/>
      <c r="I107" s="166"/>
      <c r="J107" s="166"/>
      <c r="K107" s="166"/>
      <c r="L107" s="166"/>
      <c r="M107" s="166"/>
      <c r="N107" s="166"/>
      <c r="O107" s="166"/>
      <c r="P107" s="166"/>
      <c r="Q107" s="166"/>
      <c r="R107" s="166"/>
    </row>
    <row r="108" spans="3:18" s="121" customFormat="1" ht="18" customHeight="1" x14ac:dyDescent="0.15">
      <c r="F108" s="170" t="s">
        <v>5625</v>
      </c>
      <c r="G108" s="170"/>
      <c r="H108" s="170"/>
      <c r="I108" s="170"/>
      <c r="J108" s="170"/>
      <c r="K108" s="170"/>
      <c r="L108" s="170"/>
      <c r="M108" s="170"/>
      <c r="N108" s="170"/>
      <c r="O108" s="170"/>
      <c r="P108" s="170"/>
      <c r="Q108" s="170"/>
      <c r="R108" s="170"/>
    </row>
    <row r="109" spans="3:18" s="121" customFormat="1" ht="18" customHeight="1" x14ac:dyDescent="0.15">
      <c r="F109" s="170" t="s">
        <v>5626</v>
      </c>
      <c r="G109" s="170"/>
      <c r="H109" s="170"/>
      <c r="I109" s="170"/>
      <c r="J109" s="170"/>
      <c r="K109" s="170"/>
      <c r="L109" s="170"/>
      <c r="M109" s="170"/>
      <c r="N109" s="170"/>
      <c r="O109" s="170"/>
      <c r="P109" s="170"/>
      <c r="Q109" s="170"/>
      <c r="R109" s="170"/>
    </row>
    <row r="110" spans="3:18" s="121" customFormat="1" ht="18" customHeight="1" x14ac:dyDescent="0.15">
      <c r="F110" s="170" t="s">
        <v>5627</v>
      </c>
      <c r="G110" s="170"/>
      <c r="H110" s="170"/>
      <c r="I110" s="170"/>
      <c r="J110" s="170"/>
      <c r="K110" s="170"/>
      <c r="L110" s="170"/>
      <c r="M110" s="170"/>
      <c r="N110" s="170"/>
      <c r="O110" s="170"/>
      <c r="P110" s="170"/>
      <c r="Q110" s="170"/>
      <c r="R110" s="170"/>
    </row>
    <row r="111" spans="3:18" s="121" customFormat="1" ht="18" customHeight="1" x14ac:dyDescent="0.15">
      <c r="F111" s="170" t="s">
        <v>5628</v>
      </c>
      <c r="G111" s="170"/>
      <c r="H111" s="170"/>
      <c r="I111" s="170"/>
      <c r="J111" s="170"/>
      <c r="K111" s="170"/>
      <c r="L111" s="170"/>
      <c r="M111" s="170"/>
      <c r="N111" s="170"/>
      <c r="O111" s="170"/>
      <c r="P111" s="170"/>
      <c r="Q111" s="170"/>
      <c r="R111" s="170"/>
    </row>
    <row r="112" spans="3:18" s="121" customFormat="1" ht="18" customHeight="1" x14ac:dyDescent="0.15">
      <c r="F112" s="170" t="s">
        <v>5629</v>
      </c>
      <c r="G112" s="170"/>
      <c r="H112" s="170"/>
      <c r="I112" s="170"/>
      <c r="J112" s="170"/>
      <c r="K112" s="170"/>
      <c r="L112" s="170"/>
      <c r="M112" s="170"/>
      <c r="N112" s="170"/>
      <c r="O112" s="170"/>
      <c r="P112" s="170"/>
      <c r="Q112" s="170"/>
      <c r="R112" s="170"/>
    </row>
    <row r="113" spans="2:19" ht="7.5" customHeight="1" x14ac:dyDescent="0.15">
      <c r="C113" s="119"/>
      <c r="D113" s="119"/>
      <c r="E113" s="124"/>
      <c r="F113" s="124"/>
      <c r="G113" s="124"/>
      <c r="H113" s="124"/>
      <c r="I113" s="124"/>
      <c r="J113" s="124"/>
      <c r="K113" s="124"/>
      <c r="L113" s="124"/>
      <c r="M113" s="124"/>
      <c r="N113" s="124"/>
      <c r="O113" s="124"/>
      <c r="P113" s="124"/>
      <c r="Q113" s="124"/>
      <c r="R113" s="124"/>
    </row>
    <row r="114" spans="2:19" ht="24" customHeight="1" x14ac:dyDescent="0.15">
      <c r="B114" s="165" t="s">
        <v>5599</v>
      </c>
      <c r="C114" s="165"/>
      <c r="D114" s="165"/>
      <c r="E114" s="165"/>
      <c r="F114" s="165"/>
      <c r="G114" s="165"/>
      <c r="H114" s="165"/>
      <c r="I114" s="165"/>
      <c r="J114" s="165"/>
      <c r="K114" s="165"/>
      <c r="L114" s="165"/>
      <c r="M114" s="165"/>
      <c r="N114" s="165"/>
      <c r="O114" s="165"/>
      <c r="P114" s="165"/>
      <c r="Q114" s="165"/>
      <c r="R114" s="165"/>
      <c r="S114" s="165"/>
    </row>
    <row r="115" spans="2:19" ht="7.5" customHeight="1" x14ac:dyDescent="0.15">
      <c r="C115" s="129"/>
      <c r="D115" s="129"/>
      <c r="E115" s="124"/>
      <c r="F115" s="124"/>
      <c r="G115" s="124"/>
      <c r="H115" s="124"/>
      <c r="I115" s="124"/>
      <c r="J115" s="124"/>
      <c r="K115" s="124"/>
      <c r="L115" s="124"/>
      <c r="M115" s="124"/>
      <c r="N115" s="124"/>
      <c r="O115" s="124"/>
      <c r="P115" s="124"/>
      <c r="Q115" s="124"/>
      <c r="R115" s="124"/>
    </row>
    <row r="116" spans="2:19" ht="18" customHeight="1" x14ac:dyDescent="0.15">
      <c r="C116" s="129"/>
      <c r="E116" s="182" t="s">
        <v>5684</v>
      </c>
      <c r="F116" s="182"/>
      <c r="G116" s="182"/>
      <c r="H116" s="182"/>
      <c r="I116" s="182"/>
      <c r="J116" s="183" t="s">
        <v>5582</v>
      </c>
      <c r="K116" s="183"/>
      <c r="L116" s="183"/>
      <c r="M116" s="183"/>
      <c r="N116" s="183" t="s">
        <v>6057</v>
      </c>
      <c r="O116" s="183"/>
      <c r="P116" s="183"/>
      <c r="Q116" s="183"/>
      <c r="R116" s="130"/>
    </row>
    <row r="117" spans="2:19" ht="18" customHeight="1" x14ac:dyDescent="0.15">
      <c r="C117" s="129"/>
      <c r="E117" s="182" t="s">
        <v>5583</v>
      </c>
      <c r="F117" s="182"/>
      <c r="G117" s="182"/>
      <c r="H117" s="182"/>
      <c r="I117" s="182"/>
      <c r="J117" s="183" t="s">
        <v>5584</v>
      </c>
      <c r="K117" s="183"/>
      <c r="L117" s="183"/>
      <c r="M117" s="183"/>
      <c r="N117" s="183" t="s">
        <v>5585</v>
      </c>
      <c r="O117" s="183"/>
      <c r="P117" s="183"/>
      <c r="Q117" s="183"/>
      <c r="R117" s="130"/>
    </row>
    <row r="118" spans="2:19" ht="18" customHeight="1" x14ac:dyDescent="0.15">
      <c r="C118" s="129"/>
      <c r="E118" s="182" t="s">
        <v>5685</v>
      </c>
      <c r="F118" s="182"/>
      <c r="G118" s="182"/>
      <c r="H118" s="182"/>
      <c r="I118" s="182"/>
      <c r="J118" s="183" t="s">
        <v>5586</v>
      </c>
      <c r="K118" s="183"/>
      <c r="L118" s="183"/>
      <c r="M118" s="183"/>
      <c r="N118" s="183" t="s">
        <v>5586</v>
      </c>
      <c r="O118" s="183"/>
      <c r="P118" s="183"/>
      <c r="Q118" s="183"/>
      <c r="R118" s="130"/>
    </row>
    <row r="119" spans="2:19" ht="18" customHeight="1" x14ac:dyDescent="0.15">
      <c r="C119" s="129"/>
      <c r="E119" s="182" t="s">
        <v>5686</v>
      </c>
      <c r="F119" s="182"/>
      <c r="G119" s="182"/>
      <c r="H119" s="182"/>
      <c r="I119" s="182"/>
      <c r="J119" s="183" t="s">
        <v>5687</v>
      </c>
      <c r="K119" s="183"/>
      <c r="L119" s="183"/>
      <c r="M119" s="183"/>
      <c r="N119" s="183" t="s">
        <v>5688</v>
      </c>
      <c r="O119" s="183"/>
      <c r="P119" s="183"/>
      <c r="Q119" s="183"/>
      <c r="R119" s="130"/>
    </row>
    <row r="120" spans="2:19" ht="18" customHeight="1" x14ac:dyDescent="0.15">
      <c r="C120" s="129"/>
      <c r="E120" s="182" t="s">
        <v>5689</v>
      </c>
      <c r="F120" s="182"/>
      <c r="G120" s="182"/>
      <c r="H120" s="182"/>
      <c r="I120" s="182"/>
      <c r="J120" s="183" t="s">
        <v>5690</v>
      </c>
      <c r="K120" s="183"/>
      <c r="L120" s="183"/>
      <c r="M120" s="183"/>
      <c r="N120" s="183" t="s">
        <v>5587</v>
      </c>
      <c r="O120" s="183"/>
      <c r="P120" s="183"/>
      <c r="Q120" s="183"/>
      <c r="R120" s="130"/>
    </row>
    <row r="121" spans="2:19" s="120" customFormat="1" ht="7.5" customHeight="1" x14ac:dyDescent="0.15"/>
    <row r="122" spans="2:19" ht="18" customHeight="1" x14ac:dyDescent="0.15">
      <c r="C122" s="166" t="s">
        <v>5588</v>
      </c>
      <c r="D122" s="166"/>
      <c r="E122" s="166"/>
      <c r="F122" s="166"/>
      <c r="G122" s="166"/>
      <c r="H122" s="166"/>
      <c r="I122" s="166"/>
      <c r="J122" s="166"/>
      <c r="K122" s="166"/>
      <c r="L122" s="166"/>
      <c r="M122" s="166"/>
      <c r="N122" s="166"/>
      <c r="O122" s="166"/>
      <c r="P122" s="166"/>
      <c r="Q122" s="166"/>
      <c r="R122" s="166"/>
    </row>
    <row r="123" spans="2:19" ht="18" customHeight="1" x14ac:dyDescent="0.15">
      <c r="C123" s="119"/>
      <c r="D123" s="168" t="s">
        <v>5589</v>
      </c>
      <c r="E123" s="168"/>
      <c r="F123" s="168"/>
      <c r="G123" s="168"/>
      <c r="H123" s="168"/>
      <c r="I123" s="168"/>
      <c r="J123" s="168"/>
      <c r="K123" s="168"/>
      <c r="L123" s="168"/>
      <c r="M123" s="168"/>
      <c r="N123" s="168"/>
      <c r="O123" s="168"/>
      <c r="P123" s="168"/>
      <c r="Q123" s="168"/>
      <c r="R123" s="168"/>
    </row>
    <row r="124" spans="2:19" ht="18" customHeight="1" x14ac:dyDescent="0.15">
      <c r="C124" s="119"/>
      <c r="D124" s="168" t="s">
        <v>5590</v>
      </c>
      <c r="E124" s="168"/>
      <c r="F124" s="168"/>
      <c r="G124" s="168"/>
      <c r="H124" s="168"/>
      <c r="I124" s="168"/>
      <c r="J124" s="168"/>
      <c r="K124" s="168"/>
      <c r="L124" s="168"/>
      <c r="M124" s="168"/>
      <c r="N124" s="168"/>
      <c r="O124" s="168"/>
      <c r="P124" s="168"/>
      <c r="Q124" s="168"/>
      <c r="R124" s="168"/>
    </row>
    <row r="125" spans="2:19" ht="18" customHeight="1" x14ac:dyDescent="0.15">
      <c r="C125" s="119"/>
      <c r="D125" s="168" t="s">
        <v>5591</v>
      </c>
      <c r="E125" s="168"/>
      <c r="F125" s="168"/>
      <c r="G125" s="168"/>
      <c r="H125" s="168"/>
      <c r="I125" s="168"/>
      <c r="J125" s="168"/>
      <c r="K125" s="168"/>
      <c r="L125" s="168"/>
      <c r="M125" s="168"/>
      <c r="N125" s="168"/>
      <c r="O125" s="168"/>
      <c r="P125" s="168"/>
      <c r="Q125" s="168"/>
      <c r="R125" s="168"/>
    </row>
    <row r="126" spans="2:19" ht="7.5" customHeight="1" x14ac:dyDescent="0.15">
      <c r="C126" s="119"/>
      <c r="D126" s="119"/>
      <c r="E126" s="123"/>
      <c r="F126" s="123"/>
      <c r="G126" s="123"/>
      <c r="K126" s="125"/>
      <c r="L126" s="125"/>
    </row>
  </sheetData>
  <mergeCells count="117">
    <mergeCell ref="J116:M116"/>
    <mergeCell ref="J117:M117"/>
    <mergeCell ref="J118:M118"/>
    <mergeCell ref="J119:M119"/>
    <mergeCell ref="J120:M120"/>
    <mergeCell ref="N116:Q116"/>
    <mergeCell ref="N117:Q117"/>
    <mergeCell ref="N118:Q118"/>
    <mergeCell ref="N119:Q119"/>
    <mergeCell ref="N120:Q120"/>
    <mergeCell ref="E117:I117"/>
    <mergeCell ref="F70:R70"/>
    <mergeCell ref="F71:R71"/>
    <mergeCell ref="F72:R72"/>
    <mergeCell ref="F73:R73"/>
    <mergeCell ref="E120:I120"/>
    <mergeCell ref="E118:I118"/>
    <mergeCell ref="E119:I119"/>
    <mergeCell ref="E7:R7"/>
    <mergeCell ref="E50:R50"/>
    <mergeCell ref="E52:R52"/>
    <mergeCell ref="E53:R53"/>
    <mergeCell ref="E54:R54"/>
    <mergeCell ref="E28:R28"/>
    <mergeCell ref="C37:R37"/>
    <mergeCell ref="E38:R38"/>
    <mergeCell ref="E29:R29"/>
    <mergeCell ref="E51:R51"/>
    <mergeCell ref="C13:R13"/>
    <mergeCell ref="E11:R11"/>
    <mergeCell ref="E10:R10"/>
    <mergeCell ref="E32:R32"/>
    <mergeCell ref="E33:R33"/>
    <mergeCell ref="E34:R34"/>
    <mergeCell ref="E35:R35"/>
    <mergeCell ref="E8:R8"/>
    <mergeCell ref="C60:R60"/>
    <mergeCell ref="C122:R122"/>
    <mergeCell ref="D123:R123"/>
    <mergeCell ref="F112:R112"/>
    <mergeCell ref="F105:R105"/>
    <mergeCell ref="F83:R83"/>
    <mergeCell ref="C107:R107"/>
    <mergeCell ref="F108:R108"/>
    <mergeCell ref="F109:R109"/>
    <mergeCell ref="F98:R98"/>
    <mergeCell ref="F100:R100"/>
    <mergeCell ref="F101:R101"/>
    <mergeCell ref="C103:R103"/>
    <mergeCell ref="F104:R104"/>
    <mergeCell ref="F94:R94"/>
    <mergeCell ref="D95:R95"/>
    <mergeCell ref="F96:R96"/>
    <mergeCell ref="F92:R92"/>
    <mergeCell ref="F110:R110"/>
    <mergeCell ref="F111:R111"/>
    <mergeCell ref="E116:I116"/>
    <mergeCell ref="C75:R75"/>
    <mergeCell ref="D76:R76"/>
    <mergeCell ref="D61:R61"/>
    <mergeCell ref="F62:R62"/>
    <mergeCell ref="D63:R63"/>
    <mergeCell ref="F64:R64"/>
    <mergeCell ref="F85:R85"/>
    <mergeCell ref="F65:R65"/>
    <mergeCell ref="F67:R67"/>
    <mergeCell ref="F66:R66"/>
    <mergeCell ref="D68:R68"/>
    <mergeCell ref="F69:R69"/>
    <mergeCell ref="D125:R125"/>
    <mergeCell ref="D124:R124"/>
    <mergeCell ref="E39:R39"/>
    <mergeCell ref="B114:S114"/>
    <mergeCell ref="B42:S42"/>
    <mergeCell ref="E44:R44"/>
    <mergeCell ref="C43:R43"/>
    <mergeCell ref="E45:R45"/>
    <mergeCell ref="E46:R46"/>
    <mergeCell ref="C48:R48"/>
    <mergeCell ref="E49:R49"/>
    <mergeCell ref="D84:R84"/>
    <mergeCell ref="F99:R99"/>
    <mergeCell ref="F97:R97"/>
    <mergeCell ref="F81:R81"/>
    <mergeCell ref="F82:R82"/>
    <mergeCell ref="C90:R90"/>
    <mergeCell ref="D91:R91"/>
    <mergeCell ref="F93:R93"/>
    <mergeCell ref="F86:R86"/>
    <mergeCell ref="F87:R87"/>
    <mergeCell ref="F88:R88"/>
    <mergeCell ref="E57:R57"/>
    <mergeCell ref="E58:R58"/>
    <mergeCell ref="C2:R2"/>
    <mergeCell ref="B4:S4"/>
    <mergeCell ref="C5:R5"/>
    <mergeCell ref="E6:R6"/>
    <mergeCell ref="E9:R9"/>
    <mergeCell ref="D80:R80"/>
    <mergeCell ref="F77:R77"/>
    <mergeCell ref="F78:R78"/>
    <mergeCell ref="F79:R79"/>
    <mergeCell ref="E30:R30"/>
    <mergeCell ref="C25:R25"/>
    <mergeCell ref="E21:F21"/>
    <mergeCell ref="H21:R21"/>
    <mergeCell ref="E23:F23"/>
    <mergeCell ref="H23:R23"/>
    <mergeCell ref="E15:F15"/>
    <mergeCell ref="H15:R15"/>
    <mergeCell ref="E17:F17"/>
    <mergeCell ref="H17:R17"/>
    <mergeCell ref="E19:F19"/>
    <mergeCell ref="H19:R19"/>
    <mergeCell ref="E27:R27"/>
    <mergeCell ref="E40:R40"/>
    <mergeCell ref="C56:R56"/>
  </mergeCells>
  <phoneticPr fontId="2"/>
  <dataValidations count="1">
    <dataValidation imeMode="on" allowBlank="1" showInputMessage="1" showErrorMessage="1" sqref="E41 E6 E113 D123:D125 N116 J116 E9:Q11 E115:E120"/>
  </dataValidations>
  <pageMargins left="0.59055118110236227" right="0.59055118110236227" top="0.59055118110236227" bottom="0.59055118110236227" header="0.19685039370078741" footer="0.19685039370078741"/>
  <pageSetup paperSize="9" orientation="portrait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1">
    <tabColor rgb="FFFF0000"/>
  </sheetPr>
  <dimension ref="C1:I290"/>
  <sheetViews>
    <sheetView view="pageBreakPreview" zoomScaleNormal="100" zoomScaleSheetLayoutView="100" workbookViewId="0">
      <pane ySplit="2" topLeftCell="A3" activePane="bottomLeft" state="frozen"/>
      <selection pane="bottomLeft"/>
    </sheetView>
  </sheetViews>
  <sheetFormatPr defaultRowHeight="13.5" x14ac:dyDescent="0.15"/>
  <cols>
    <col min="1" max="2" width="1.25" style="12" customWidth="1"/>
    <col min="3" max="3" width="11.25" style="12" customWidth="1"/>
    <col min="4" max="4" width="17.875" style="12" customWidth="1"/>
    <col min="5" max="5" width="50.5" style="12" customWidth="1"/>
    <col min="6" max="6" width="20" style="12" customWidth="1"/>
    <col min="7" max="8" width="1.25" style="12" customWidth="1"/>
    <col min="9" max="9" width="39.5" style="12" customWidth="1"/>
    <col min="10" max="16384" width="9" style="12"/>
  </cols>
  <sheetData>
    <row r="1" spans="3:9" ht="7.5" customHeight="1" x14ac:dyDescent="0.15"/>
    <row r="2" spans="3:9" x14ac:dyDescent="0.15">
      <c r="C2" s="13" t="s">
        <v>81</v>
      </c>
      <c r="D2" s="13" t="s">
        <v>79</v>
      </c>
      <c r="E2" s="159">
        <v>25001</v>
      </c>
      <c r="F2" s="13" t="s">
        <v>125</v>
      </c>
      <c r="I2" s="13" t="s">
        <v>5770</v>
      </c>
    </row>
    <row r="3" spans="3:9" x14ac:dyDescent="0.15">
      <c r="C3" s="160" t="s">
        <v>6101</v>
      </c>
      <c r="D3" s="160" t="s">
        <v>6102</v>
      </c>
      <c r="E3" s="162"/>
      <c r="F3" s="161" t="s">
        <v>6103</v>
      </c>
      <c r="I3" s="22"/>
    </row>
    <row r="4" spans="3:9" x14ac:dyDescent="0.15">
      <c r="C4" s="14" t="s">
        <v>82</v>
      </c>
      <c r="D4" s="14" t="s">
        <v>417</v>
      </c>
      <c r="E4" s="27" t="s">
        <v>6100</v>
      </c>
      <c r="F4" s="18" t="s">
        <v>96</v>
      </c>
      <c r="I4" s="22" t="s">
        <v>425</v>
      </c>
    </row>
    <row r="5" spans="3:9" x14ac:dyDescent="0.15">
      <c r="C5" s="14" t="s">
        <v>82</v>
      </c>
      <c r="D5" s="14" t="s">
        <v>418</v>
      </c>
      <c r="E5" s="27"/>
      <c r="F5" s="18" t="s">
        <v>642</v>
      </c>
      <c r="I5" s="22" t="s">
        <v>426</v>
      </c>
    </row>
    <row r="6" spans="3:9" x14ac:dyDescent="0.15">
      <c r="C6" s="14" t="s">
        <v>115</v>
      </c>
      <c r="D6" s="14" t="s">
        <v>139</v>
      </c>
      <c r="E6" s="27"/>
      <c r="F6" s="18" t="s">
        <v>98</v>
      </c>
      <c r="I6" s="22" t="s">
        <v>5736</v>
      </c>
    </row>
    <row r="7" spans="3:9" x14ac:dyDescent="0.15">
      <c r="C7" s="14" t="s">
        <v>115</v>
      </c>
      <c r="D7" s="14" t="s">
        <v>511</v>
      </c>
      <c r="E7" s="27"/>
      <c r="F7" s="18" t="s">
        <v>98</v>
      </c>
      <c r="I7" s="22" t="s">
        <v>5737</v>
      </c>
    </row>
    <row r="8" spans="3:9" x14ac:dyDescent="0.15">
      <c r="C8" s="14" t="s">
        <v>115</v>
      </c>
      <c r="D8" s="14" t="s">
        <v>5521</v>
      </c>
      <c r="E8" s="28"/>
      <c r="F8" s="18" t="str">
        <f>IF(OR($E$6="借地権（地上権）",$E$6="借地権（賃借権）",$E$6="底地権",$E$6="定期借地権（一般）",$E$6="定期借地権（事業用）",$E$6="定期借地権（建物譲渡特約付）"),"←リスト選択","【入力不要】")</f>
        <v>【入力不要】</v>
      </c>
      <c r="I8" s="22" t="s">
        <v>5738</v>
      </c>
    </row>
    <row r="9" spans="3:9" x14ac:dyDescent="0.15">
      <c r="C9" s="14" t="s">
        <v>115</v>
      </c>
      <c r="D9" s="14" t="s">
        <v>94</v>
      </c>
      <c r="E9" s="136"/>
      <c r="F9" s="18" t="s">
        <v>93</v>
      </c>
      <c r="I9" s="22" t="s">
        <v>5725</v>
      </c>
    </row>
    <row r="10" spans="3:9" x14ac:dyDescent="0.15">
      <c r="C10" s="14" t="s">
        <v>83</v>
      </c>
      <c r="D10" s="14" t="s">
        <v>84</v>
      </c>
      <c r="E10" s="136"/>
      <c r="F10" s="18" t="s">
        <v>93</v>
      </c>
      <c r="I10" s="22" t="s">
        <v>5726</v>
      </c>
    </row>
    <row r="11" spans="3:9" x14ac:dyDescent="0.15">
      <c r="C11" s="14" t="s">
        <v>83</v>
      </c>
      <c r="D11" s="14" t="s">
        <v>5721</v>
      </c>
      <c r="E11" s="137" t="str">
        <f>IF(E9="","",WORKDAY(E9+12,1,設定シート!$B$2:$B$10000))</f>
        <v/>
      </c>
      <c r="F11" s="18" t="s">
        <v>5730</v>
      </c>
      <c r="I11" s="22" t="s">
        <v>5723</v>
      </c>
    </row>
    <row r="12" spans="3:9" x14ac:dyDescent="0.15">
      <c r="C12" s="14" t="s">
        <v>83</v>
      </c>
      <c r="D12" s="14" t="s">
        <v>5722</v>
      </c>
      <c r="E12" s="137" t="str">
        <f>IF(E10="","",WORKDAY(E10+21,-1,設定シート!$B$2:$B$10000))</f>
        <v/>
      </c>
      <c r="F12" s="18" t="s">
        <v>5730</v>
      </c>
      <c r="I12" s="22" t="s">
        <v>5724</v>
      </c>
    </row>
    <row r="13" spans="3:9" x14ac:dyDescent="0.15">
      <c r="C13" s="26" t="s">
        <v>685</v>
      </c>
      <c r="D13" s="26" t="s">
        <v>85</v>
      </c>
      <c r="E13" s="27"/>
      <c r="F13" s="18" t="s">
        <v>98</v>
      </c>
      <c r="I13" s="22" t="s">
        <v>5719</v>
      </c>
    </row>
    <row r="14" spans="3:9" x14ac:dyDescent="0.15">
      <c r="C14" s="26" t="s">
        <v>685</v>
      </c>
      <c r="D14" s="26" t="s">
        <v>140</v>
      </c>
      <c r="E14" s="28"/>
      <c r="F14" s="18" t="str">
        <f>IF($E$13="その他","←リスト選択(その他のみ)","【入力不要】")</f>
        <v>【入力不要】</v>
      </c>
      <c r="I14" s="22" t="s">
        <v>143</v>
      </c>
    </row>
    <row r="15" spans="3:9" x14ac:dyDescent="0.15">
      <c r="C15" s="26" t="s">
        <v>685</v>
      </c>
      <c r="D15" s="26" t="s">
        <v>109</v>
      </c>
      <c r="E15" s="27"/>
      <c r="F15" s="18" t="s">
        <v>98</v>
      </c>
      <c r="I15" s="22"/>
    </row>
    <row r="16" spans="3:9" x14ac:dyDescent="0.15">
      <c r="C16" s="26" t="s">
        <v>685</v>
      </c>
      <c r="D16" s="26" t="s">
        <v>5667</v>
      </c>
      <c r="E16" s="27"/>
      <c r="F16" s="18" t="s">
        <v>5681</v>
      </c>
      <c r="I16" s="22" t="s">
        <v>5682</v>
      </c>
    </row>
    <row r="17" spans="3:9" x14ac:dyDescent="0.15">
      <c r="C17" s="26" t="s">
        <v>685</v>
      </c>
      <c r="D17" s="26" t="s">
        <v>95</v>
      </c>
      <c r="E17" s="20"/>
      <c r="F17" s="18" t="s">
        <v>97</v>
      </c>
      <c r="I17" s="22" t="s">
        <v>5464</v>
      </c>
    </row>
    <row r="18" spans="3:9" x14ac:dyDescent="0.15">
      <c r="C18" s="26" t="s">
        <v>685</v>
      </c>
      <c r="D18" s="26" t="s">
        <v>640</v>
      </c>
      <c r="E18" s="30"/>
      <c r="F18" s="18" t="s">
        <v>639</v>
      </c>
      <c r="I18" s="22" t="s">
        <v>638</v>
      </c>
    </row>
    <row r="19" spans="3:9" x14ac:dyDescent="0.15">
      <c r="C19" s="26" t="s">
        <v>685</v>
      </c>
      <c r="D19" s="26" t="s">
        <v>80</v>
      </c>
      <c r="E19" s="30"/>
      <c r="F19" s="18" t="str">
        <f>IF($E$18="","【市区町村名を先に入力】","←リスト選択、地番追記")</f>
        <v>【市区町村名を先に入力】</v>
      </c>
      <c r="I19" s="22" t="s">
        <v>5463</v>
      </c>
    </row>
    <row r="20" spans="3:9" x14ac:dyDescent="0.15">
      <c r="C20" s="26" t="s">
        <v>685</v>
      </c>
      <c r="D20" s="26" t="s">
        <v>114</v>
      </c>
      <c r="E20" s="27"/>
      <c r="F20" s="18" t="s">
        <v>96</v>
      </c>
      <c r="I20" s="22" t="s">
        <v>5462</v>
      </c>
    </row>
    <row r="21" spans="3:9" x14ac:dyDescent="0.15">
      <c r="C21" s="26" t="s">
        <v>685</v>
      </c>
      <c r="D21" s="26" t="str">
        <f>IF(E15="法人","譲受人氏名(法人名)","譲受人氏名")</f>
        <v>譲受人氏名</v>
      </c>
      <c r="E21" s="27"/>
      <c r="F21" s="18" t="s">
        <v>104</v>
      </c>
      <c r="I21" s="22" t="s">
        <v>105</v>
      </c>
    </row>
    <row r="22" spans="3:9" x14ac:dyDescent="0.15">
      <c r="C22" s="26" t="s">
        <v>685</v>
      </c>
      <c r="D22" s="26" t="str">
        <f>IF(E15="","代表者肩書",IF(E15="法人","代表者肩書(必須)","代表者肩書(入力不要)"))</f>
        <v>代表者肩書</v>
      </c>
      <c r="E22" s="27"/>
      <c r="F22" s="18" t="s">
        <v>99</v>
      </c>
      <c r="I22" s="22" t="s">
        <v>103</v>
      </c>
    </row>
    <row r="23" spans="3:9" x14ac:dyDescent="0.15">
      <c r="C23" s="26" t="s">
        <v>685</v>
      </c>
      <c r="D23" s="26" t="str">
        <f>IF(E15="","代表者氏名",IF(E15="法人","代表者氏名(必須)","代表者氏名(入力不要)"))</f>
        <v>代表者氏名</v>
      </c>
      <c r="E23" s="27"/>
      <c r="F23" s="18" t="s">
        <v>110</v>
      </c>
      <c r="I23" s="22" t="s">
        <v>105</v>
      </c>
    </row>
    <row r="24" spans="3:9" x14ac:dyDescent="0.15">
      <c r="C24" s="26" t="s">
        <v>685</v>
      </c>
      <c r="D24" s="95" t="s">
        <v>106</v>
      </c>
      <c r="E24" s="27"/>
      <c r="F24" s="18" t="s">
        <v>107</v>
      </c>
      <c r="I24" s="22" t="s">
        <v>5465</v>
      </c>
    </row>
    <row r="25" spans="3:9" x14ac:dyDescent="0.15">
      <c r="C25" s="26" t="s">
        <v>685</v>
      </c>
      <c r="D25" s="26" t="str">
        <f>IF(E15="法人","部署名又は代理人","部署名(入力不要)")</f>
        <v>部署名(入力不要)</v>
      </c>
      <c r="E25" s="27"/>
      <c r="F25" s="18" t="s">
        <v>96</v>
      </c>
      <c r="I25" s="22"/>
    </row>
    <row r="26" spans="3:9" x14ac:dyDescent="0.15">
      <c r="C26" s="26" t="s">
        <v>685</v>
      </c>
      <c r="D26" s="26" t="str">
        <f>IF(E15="法人","担当者氏名(必須)","担当者氏名(入力不要)")</f>
        <v>担当者氏名(入力不要)</v>
      </c>
      <c r="E26" s="27"/>
      <c r="F26" s="18" t="s">
        <v>110</v>
      </c>
      <c r="I26" s="22" t="s">
        <v>105</v>
      </c>
    </row>
    <row r="27" spans="3:9" x14ac:dyDescent="0.15">
      <c r="C27" s="26" t="s">
        <v>685</v>
      </c>
      <c r="D27" s="26" t="s">
        <v>112</v>
      </c>
      <c r="E27" s="15"/>
      <c r="F27" s="18" t="s">
        <v>111</v>
      </c>
      <c r="I27" s="22" t="s">
        <v>5565</v>
      </c>
    </row>
    <row r="28" spans="3:9" x14ac:dyDescent="0.15">
      <c r="C28" s="26" t="s">
        <v>685</v>
      </c>
      <c r="D28" s="26" t="s">
        <v>113</v>
      </c>
      <c r="E28" s="15"/>
      <c r="F28" s="18" t="s">
        <v>111</v>
      </c>
      <c r="I28" s="22" t="s">
        <v>5647</v>
      </c>
    </row>
    <row r="29" spans="3:9" x14ac:dyDescent="0.15">
      <c r="C29" s="25" t="s">
        <v>684</v>
      </c>
      <c r="D29" s="25" t="s">
        <v>109</v>
      </c>
      <c r="E29" s="96"/>
      <c r="F29" s="18" t="str">
        <f>IF($E$24="外１名","←リスト選択","【入力不要】")</f>
        <v>【入力不要】</v>
      </c>
      <c r="I29" s="22" t="s">
        <v>686</v>
      </c>
    </row>
    <row r="30" spans="3:9" x14ac:dyDescent="0.15">
      <c r="C30" s="25" t="s">
        <v>684</v>
      </c>
      <c r="D30" s="25" t="s">
        <v>95</v>
      </c>
      <c r="E30" s="97"/>
      <c r="F30" s="18" t="str">
        <f>IF($E$24="外１名","←半角数字(７桁)のみ入力","【入力不要】")</f>
        <v>【入力不要】</v>
      </c>
      <c r="I30" s="22" t="s">
        <v>687</v>
      </c>
    </row>
    <row r="31" spans="3:9" x14ac:dyDescent="0.15">
      <c r="C31" s="25" t="s">
        <v>684</v>
      </c>
      <c r="D31" s="25" t="s">
        <v>640</v>
      </c>
      <c r="E31" s="97"/>
      <c r="F31" s="18" t="str">
        <f>IF($E$24="外１名","←リスト選択　直接入力可","【入力不要】")</f>
        <v>【入力不要】</v>
      </c>
      <c r="I31" s="22" t="s">
        <v>638</v>
      </c>
    </row>
    <row r="32" spans="3:9" x14ac:dyDescent="0.15">
      <c r="C32" s="25" t="s">
        <v>684</v>
      </c>
      <c r="D32" s="25" t="s">
        <v>80</v>
      </c>
      <c r="E32" s="30"/>
      <c r="F32" s="18" t="str">
        <f>IF($E$24="外１名",IF($E$31="","【市区町村名を先に入力】","←リスト選択、地番追記"),"【入力不要】")</f>
        <v>【入力不要】</v>
      </c>
      <c r="I32" s="22" t="s">
        <v>5467</v>
      </c>
    </row>
    <row r="33" spans="3:9" x14ac:dyDescent="0.15">
      <c r="C33" s="25" t="s">
        <v>684</v>
      </c>
      <c r="D33" s="25" t="s">
        <v>114</v>
      </c>
      <c r="E33" s="96"/>
      <c r="F33" s="18" t="str">
        <f>IF($E$24="外１名","←直接入力","【入力不要】")</f>
        <v>【入力不要】</v>
      </c>
      <c r="I33" s="22"/>
    </row>
    <row r="34" spans="3:9" x14ac:dyDescent="0.15">
      <c r="C34" s="25" t="s">
        <v>684</v>
      </c>
      <c r="D34" s="25" t="str">
        <f>IF(E29="法人","譲受人氏名(法人名)","譲受人氏名")</f>
        <v>譲受人氏名</v>
      </c>
      <c r="E34" s="96"/>
      <c r="F34" s="18" t="str">
        <f>IF($E$24="外１名","←直接入力（氏名）","【入力不要】")</f>
        <v>【入力不要】</v>
      </c>
      <c r="I34" s="22" t="s">
        <v>105</v>
      </c>
    </row>
    <row r="35" spans="3:9" x14ac:dyDescent="0.15">
      <c r="C35" s="25" t="s">
        <v>684</v>
      </c>
      <c r="D35" s="25" t="str">
        <f>IF(E29="","代表者肩書",IF(E29="法人","代表者肩書(必須)","代表者肩書(入力不要)"))</f>
        <v>代表者肩書</v>
      </c>
      <c r="E35" s="96"/>
      <c r="F35" s="18" t="str">
        <f>IF($E$24="外１名","←リスト選択（個人は不要）","【入力不要】")</f>
        <v>【入力不要】</v>
      </c>
      <c r="I35" s="22" t="s">
        <v>103</v>
      </c>
    </row>
    <row r="36" spans="3:9" x14ac:dyDescent="0.15">
      <c r="C36" s="25" t="s">
        <v>684</v>
      </c>
      <c r="D36" s="25" t="str">
        <f>IF(E29="","代表者氏名",IF(E29="法人","代表者氏名(必須)","代表者氏名(入力不要)"))</f>
        <v>代表者氏名</v>
      </c>
      <c r="E36" s="96"/>
      <c r="F36" s="18" t="str">
        <f>IF($E$24="外１名","←直接入力（個人は不要）","【入力不要】")</f>
        <v>【入力不要】</v>
      </c>
      <c r="I36" s="22" t="s">
        <v>105</v>
      </c>
    </row>
    <row r="37" spans="3:9" x14ac:dyDescent="0.15">
      <c r="C37" s="25" t="s">
        <v>684</v>
      </c>
      <c r="D37" s="25" t="str">
        <f>IF(E29="法人","部署名又は代理人","部署名(入力不要)")</f>
        <v>部署名(入力不要)</v>
      </c>
      <c r="E37" s="96"/>
      <c r="F37" s="18" t="str">
        <f>IF($E$24="外１名","←直接入力","【入力不要】")</f>
        <v>【入力不要】</v>
      </c>
      <c r="I37" s="22"/>
    </row>
    <row r="38" spans="3:9" x14ac:dyDescent="0.15">
      <c r="C38" s="25" t="s">
        <v>684</v>
      </c>
      <c r="D38" s="25" t="str">
        <f>IF(E29="法人","担当者氏名(必須)","担当者氏名(入力不要)")</f>
        <v>担当者氏名(入力不要)</v>
      </c>
      <c r="E38" s="96"/>
      <c r="F38" s="18" t="str">
        <f>IF($E$24="外１名","←直接入力（個人は不要）","【入力不要】")</f>
        <v>【入力不要】</v>
      </c>
      <c r="I38" s="22" t="s">
        <v>105</v>
      </c>
    </row>
    <row r="39" spans="3:9" x14ac:dyDescent="0.15">
      <c r="C39" s="25" t="s">
        <v>684</v>
      </c>
      <c r="D39" s="25" t="s">
        <v>112</v>
      </c>
      <c r="E39" s="98"/>
      <c r="F39" s="18" t="str">
        <f>IF($E$24="外１名","←半角数字と-で入力","【入力不要】")</f>
        <v>【入力不要】</v>
      </c>
      <c r="I39" s="22"/>
    </row>
    <row r="40" spans="3:9" x14ac:dyDescent="0.15">
      <c r="C40" s="25" t="s">
        <v>684</v>
      </c>
      <c r="D40" s="25" t="s">
        <v>113</v>
      </c>
      <c r="E40" s="98"/>
      <c r="F40" s="18" t="str">
        <f>IF($E$24="外１名","←半角数字と-で入力","【入力不要】")</f>
        <v>【入力不要】</v>
      </c>
      <c r="I40" s="22"/>
    </row>
    <row r="41" spans="3:9" x14ac:dyDescent="0.15">
      <c r="C41" s="63" t="s">
        <v>142</v>
      </c>
      <c r="D41" s="63" t="s">
        <v>144</v>
      </c>
      <c r="E41" s="27"/>
      <c r="F41" s="18" t="s">
        <v>98</v>
      </c>
      <c r="I41" s="22"/>
    </row>
    <row r="42" spans="3:9" x14ac:dyDescent="0.15">
      <c r="C42" s="63" t="s">
        <v>142</v>
      </c>
      <c r="D42" s="63" t="s">
        <v>95</v>
      </c>
      <c r="E42" s="20"/>
      <c r="F42" s="18" t="s">
        <v>97</v>
      </c>
      <c r="I42" s="21"/>
    </row>
    <row r="43" spans="3:9" x14ac:dyDescent="0.15">
      <c r="C43" s="63" t="s">
        <v>142</v>
      </c>
      <c r="D43" s="63" t="s">
        <v>640</v>
      </c>
      <c r="E43" s="30"/>
      <c r="F43" s="18" t="s">
        <v>639</v>
      </c>
      <c r="I43" s="22" t="s">
        <v>638</v>
      </c>
    </row>
    <row r="44" spans="3:9" x14ac:dyDescent="0.15">
      <c r="C44" s="63" t="s">
        <v>142</v>
      </c>
      <c r="D44" s="63" t="s">
        <v>80</v>
      </c>
      <c r="E44" s="30"/>
      <c r="F44" s="18" t="str">
        <f>IF($E$43="","【市区町村名を先に入力】","←リスト選択、地番追記")</f>
        <v>【市区町村名を先に入力】</v>
      </c>
      <c r="I44" s="22" t="s">
        <v>5467</v>
      </c>
    </row>
    <row r="45" spans="3:9" x14ac:dyDescent="0.15">
      <c r="C45" s="63" t="s">
        <v>142</v>
      </c>
      <c r="D45" s="63" t="s">
        <v>114</v>
      </c>
      <c r="E45" s="27"/>
      <c r="F45" s="18" t="s">
        <v>96</v>
      </c>
      <c r="I45" s="22" t="s">
        <v>5462</v>
      </c>
    </row>
    <row r="46" spans="3:9" x14ac:dyDescent="0.15">
      <c r="C46" s="63" t="s">
        <v>142</v>
      </c>
      <c r="D46" s="63" t="str">
        <f>IF(E41="法人","譲渡人氏名(法人名)","譲渡人氏名")</f>
        <v>譲渡人氏名</v>
      </c>
      <c r="E46" s="27"/>
      <c r="F46" s="18" t="s">
        <v>104</v>
      </c>
      <c r="I46" s="22" t="s">
        <v>105</v>
      </c>
    </row>
    <row r="47" spans="3:9" x14ac:dyDescent="0.15">
      <c r="C47" s="63" t="s">
        <v>142</v>
      </c>
      <c r="D47" s="63" t="str">
        <f>IF(E41="","代表者氏名",IF(E41="法人","代表者氏名(必須)","代表者氏名(入力不要)"))</f>
        <v>代表者氏名</v>
      </c>
      <c r="E47" s="27"/>
      <c r="F47" s="18" t="s">
        <v>99</v>
      </c>
      <c r="I47" s="22" t="s">
        <v>103</v>
      </c>
    </row>
    <row r="48" spans="3:9" x14ac:dyDescent="0.15">
      <c r="C48" s="63" t="s">
        <v>142</v>
      </c>
      <c r="D48" s="63" t="str">
        <f>IF(E41="法人","代表者氏名(必須)","代表者氏名(入力不要)")</f>
        <v>代表者氏名(入力不要)</v>
      </c>
      <c r="E48" s="27"/>
      <c r="F48" s="18" t="s">
        <v>110</v>
      </c>
      <c r="I48" s="22" t="s">
        <v>105</v>
      </c>
    </row>
    <row r="49" spans="3:9" x14ac:dyDescent="0.15">
      <c r="C49" s="63" t="s">
        <v>142</v>
      </c>
      <c r="D49" s="63" t="s">
        <v>145</v>
      </c>
      <c r="E49" s="27"/>
      <c r="F49" s="18" t="s">
        <v>107</v>
      </c>
      <c r="I49" s="22" t="s">
        <v>108</v>
      </c>
    </row>
    <row r="50" spans="3:9" x14ac:dyDescent="0.15">
      <c r="C50" s="56" t="s">
        <v>612</v>
      </c>
      <c r="D50" s="57"/>
      <c r="E50" s="57"/>
      <c r="F50" s="58"/>
      <c r="I50" s="55" t="s">
        <v>609</v>
      </c>
    </row>
    <row r="51" spans="3:9" x14ac:dyDescent="0.15">
      <c r="C51" s="34" t="s">
        <v>13</v>
      </c>
      <c r="D51" s="85" t="s">
        <v>640</v>
      </c>
      <c r="E51" s="30"/>
      <c r="F51" s="18" t="s">
        <v>639</v>
      </c>
      <c r="I51" s="22" t="s">
        <v>638</v>
      </c>
    </row>
    <row r="52" spans="3:9" x14ac:dyDescent="0.15">
      <c r="C52" s="34" t="s">
        <v>13</v>
      </c>
      <c r="D52" s="14" t="s">
        <v>146</v>
      </c>
      <c r="E52" s="30"/>
      <c r="F52" s="18" t="str">
        <f>IF($E$51="","【50行目（市区名）を先に選択】","←リスト選択　直接入力可")</f>
        <v>【50行目（市区名）を先に選択】</v>
      </c>
      <c r="I52" s="22" t="s">
        <v>5466</v>
      </c>
    </row>
    <row r="53" spans="3:9" x14ac:dyDescent="0.15">
      <c r="C53" s="34" t="s">
        <v>13</v>
      </c>
      <c r="D53" s="14" t="s">
        <v>147</v>
      </c>
      <c r="E53" s="29"/>
      <c r="F53" s="18" t="s">
        <v>156</v>
      </c>
      <c r="I53" s="22" t="s">
        <v>154</v>
      </c>
    </row>
    <row r="54" spans="3:9" x14ac:dyDescent="0.15">
      <c r="C54" s="34" t="s">
        <v>13</v>
      </c>
      <c r="D54" s="14" t="s">
        <v>148</v>
      </c>
      <c r="E54" s="31"/>
      <c r="F54" s="18" t="s">
        <v>641</v>
      </c>
      <c r="I54" s="22" t="s">
        <v>155</v>
      </c>
    </row>
    <row r="55" spans="3:9" x14ac:dyDescent="0.15">
      <c r="C55" s="34" t="s">
        <v>13</v>
      </c>
      <c r="D55" s="14" t="s">
        <v>168</v>
      </c>
      <c r="E55" s="29"/>
      <c r="F55" s="18" t="s">
        <v>156</v>
      </c>
      <c r="I55" s="22" t="s">
        <v>170</v>
      </c>
    </row>
    <row r="56" spans="3:9" x14ac:dyDescent="0.15">
      <c r="C56" s="34" t="s">
        <v>13</v>
      </c>
      <c r="D56" s="14" t="s">
        <v>149</v>
      </c>
      <c r="E56" s="27"/>
      <c r="F56" s="18" t="s">
        <v>5729</v>
      </c>
      <c r="I56" s="22"/>
    </row>
    <row r="57" spans="3:9" x14ac:dyDescent="0.15">
      <c r="C57" s="34" t="s">
        <v>13</v>
      </c>
      <c r="D57" s="14" t="s">
        <v>150</v>
      </c>
      <c r="E57" s="27"/>
      <c r="F57" s="18" t="s">
        <v>157</v>
      </c>
      <c r="I57" s="22"/>
    </row>
    <row r="58" spans="3:9" x14ac:dyDescent="0.15">
      <c r="C58" s="34" t="s">
        <v>13</v>
      </c>
      <c r="D58" s="14" t="s">
        <v>151</v>
      </c>
      <c r="E58" s="16"/>
      <c r="F58" s="18" t="s">
        <v>158</v>
      </c>
      <c r="I58" s="22" t="s">
        <v>5694</v>
      </c>
    </row>
    <row r="59" spans="3:9" x14ac:dyDescent="0.15">
      <c r="C59" s="34" t="s">
        <v>13</v>
      </c>
      <c r="D59" s="14" t="s">
        <v>152</v>
      </c>
      <c r="E59" s="16"/>
      <c r="F59" s="18" t="s">
        <v>158</v>
      </c>
      <c r="I59" s="22" t="s">
        <v>5481</v>
      </c>
    </row>
    <row r="60" spans="3:9" x14ac:dyDescent="0.15">
      <c r="C60" s="34" t="s">
        <v>13</v>
      </c>
      <c r="D60" s="14" t="s">
        <v>5664</v>
      </c>
      <c r="E60" s="27"/>
      <c r="F60" s="18" t="s">
        <v>5487</v>
      </c>
      <c r="I60" s="105" t="s">
        <v>5488</v>
      </c>
    </row>
    <row r="61" spans="3:9" x14ac:dyDescent="0.15">
      <c r="C61" s="34" t="s">
        <v>13</v>
      </c>
      <c r="D61" s="14" t="s">
        <v>5479</v>
      </c>
      <c r="E61" s="16"/>
      <c r="F61" s="18" t="str">
        <f>IF(OR($E$58&lt;&gt;"",$E$60&lt;&gt;""),"←筆①の面積　数字のみ","【入力不要】")</f>
        <v>【入力不要】</v>
      </c>
      <c r="I61" s="22" t="s">
        <v>5694</v>
      </c>
    </row>
    <row r="62" spans="3:9" x14ac:dyDescent="0.15">
      <c r="C62" s="34" t="s">
        <v>13</v>
      </c>
      <c r="D62" s="14" t="s">
        <v>5480</v>
      </c>
      <c r="E62" s="16"/>
      <c r="F62" s="18" t="str">
        <f>IF(OR($E$59&lt;&gt;"",$E$60&lt;&gt;"",$E$61&lt;&gt;""),"←筆①の面積　数字のみ","【入力不要】")</f>
        <v>【入力不要】</v>
      </c>
      <c r="I62" s="22" t="s">
        <v>5482</v>
      </c>
    </row>
    <row r="63" spans="3:9" x14ac:dyDescent="0.15">
      <c r="C63" s="34" t="s">
        <v>13</v>
      </c>
      <c r="D63" s="14" t="s">
        <v>200</v>
      </c>
      <c r="E63" s="27"/>
      <c r="F63" s="18" t="s">
        <v>98</v>
      </c>
      <c r="I63" s="22" t="s">
        <v>201</v>
      </c>
    </row>
    <row r="64" spans="3:9" x14ac:dyDescent="0.15">
      <c r="C64" s="34" t="s">
        <v>622</v>
      </c>
      <c r="D64" s="14" t="s">
        <v>602</v>
      </c>
      <c r="E64" s="27"/>
      <c r="F64" s="18" t="str">
        <f>IF(OR($E$6="信託受益権",$E$6="その他",$E$6="その他",$E$6="その他（営業譲渡）",$E$6="その他（予約完結権）",$E$6="その他（買戻権）",$E$6="借地権（地上権）",$E$6="借地権（賃借権）"),"←丁目、地番は数字と-で可","【入力不要】")</f>
        <v>【入力不要】</v>
      </c>
      <c r="I64" s="22" t="s">
        <v>600</v>
      </c>
    </row>
    <row r="65" spans="3:9" x14ac:dyDescent="0.15">
      <c r="C65" s="34" t="s">
        <v>622</v>
      </c>
      <c r="D65" s="14" t="s">
        <v>603</v>
      </c>
      <c r="E65" s="27"/>
      <c r="F65" s="18" t="str">
        <f>IF(OR($E$6="信託受益権",$E$6="その他",$E$6="その他",$E$6="その他（営業譲渡）",$E$6="その他（予約完結権）",$E$6="その他（買戻権）",$E$6="借地権（地上権）",$E$6="借地権（賃借権）"),"←直接入力（個人は不要）","【入力不要】")</f>
        <v>【入力不要】</v>
      </c>
      <c r="I65" s="22" t="s">
        <v>601</v>
      </c>
    </row>
    <row r="66" spans="3:9" x14ac:dyDescent="0.15">
      <c r="C66" s="34" t="s">
        <v>590</v>
      </c>
      <c r="D66" s="14" t="s">
        <v>619</v>
      </c>
      <c r="E66" s="53"/>
      <c r="F66" s="18" t="str">
        <f>IF($E$52&lt;&gt;"","←リスト選択","【入力不要】")</f>
        <v>【入力不要】</v>
      </c>
      <c r="I66" s="22" t="s">
        <v>618</v>
      </c>
    </row>
    <row r="67" spans="3:9" x14ac:dyDescent="0.15">
      <c r="C67" s="34" t="s">
        <v>590</v>
      </c>
      <c r="D67" s="14" t="s">
        <v>620</v>
      </c>
      <c r="E67" s="50"/>
      <c r="F67" s="18" t="str">
        <f>IF(AND($E$66&lt;&gt;"",$E$66&lt;&gt;"該当なし"),"←直接入力　半角数字　年","【入力不要】")</f>
        <v>【入力不要】</v>
      </c>
      <c r="I67" s="22"/>
    </row>
    <row r="68" spans="3:9" x14ac:dyDescent="0.15">
      <c r="C68" s="34" t="s">
        <v>590</v>
      </c>
      <c r="D68" s="14" t="s">
        <v>627</v>
      </c>
      <c r="E68" s="155"/>
      <c r="F68" s="18" t="str">
        <f>IF(AND($E$52&lt;&gt;"",OR(E66="賃借権",E66="地上権",E66="地役権")),"←直接入力　単位：百万円","【入力不要】")</f>
        <v>【入力不要】</v>
      </c>
      <c r="I68" s="22" t="s">
        <v>6095</v>
      </c>
    </row>
    <row r="69" spans="3:9" x14ac:dyDescent="0.15">
      <c r="C69" s="34" t="s">
        <v>590</v>
      </c>
      <c r="D69" s="14" t="s">
        <v>598</v>
      </c>
      <c r="E69" s="27"/>
      <c r="F69" s="18" t="str">
        <f>IF(AND($E$66&lt;&gt;"",$E$66&lt;&gt;"該当なし"),"←丁目、地番は数字と-で可","【入力不要】")</f>
        <v>【入力不要】</v>
      </c>
      <c r="I69" s="22" t="s">
        <v>621</v>
      </c>
    </row>
    <row r="70" spans="3:9" x14ac:dyDescent="0.15">
      <c r="C70" s="34" t="s">
        <v>590</v>
      </c>
      <c r="D70" s="14" t="s">
        <v>599</v>
      </c>
      <c r="E70" s="27"/>
      <c r="F70" s="18" t="str">
        <f>IF(AND($E$66&lt;&gt;"",$E$66&lt;&gt;"該当なし"),"←直接入力（個人は不要）","【入力不要】")</f>
        <v>【入力不要】</v>
      </c>
      <c r="I70" s="22" t="s">
        <v>584</v>
      </c>
    </row>
    <row r="71" spans="3:9" x14ac:dyDescent="0.15">
      <c r="C71" s="64" t="s">
        <v>5483</v>
      </c>
      <c r="D71" s="65"/>
      <c r="E71" s="65"/>
      <c r="F71" s="66"/>
      <c r="I71" s="55" t="s">
        <v>5484</v>
      </c>
    </row>
    <row r="72" spans="3:9" x14ac:dyDescent="0.15">
      <c r="C72" s="54" t="s">
        <v>13</v>
      </c>
      <c r="D72" s="26" t="s">
        <v>160</v>
      </c>
      <c r="E72" s="30"/>
      <c r="F72" s="18" t="str">
        <f>IF($E$51="","【50行目（市区名）を先に選択】","←リスト選択　直接入力可")</f>
        <v>【50行目（市区名）を先に選択】</v>
      </c>
      <c r="I72" s="22" t="s">
        <v>5454</v>
      </c>
    </row>
    <row r="73" spans="3:9" x14ac:dyDescent="0.15">
      <c r="C73" s="54" t="s">
        <v>13</v>
      </c>
      <c r="D73" s="26" t="s">
        <v>161</v>
      </c>
      <c r="E73" s="29"/>
      <c r="F73" s="18" t="str">
        <f>IF($E$72&lt;&gt;"","←直接入力　数字は半角可","【入力不要】")</f>
        <v>【入力不要】</v>
      </c>
      <c r="I73" s="22" t="s">
        <v>154</v>
      </c>
    </row>
    <row r="74" spans="3:9" x14ac:dyDescent="0.15">
      <c r="C74" s="54" t="s">
        <v>13</v>
      </c>
      <c r="D74" s="26" t="s">
        <v>162</v>
      </c>
      <c r="E74" s="31"/>
      <c r="F74" s="18" t="str">
        <f>IF($E$72="","【71行目（町名）を先に選択】","←リスト選択　未実施空欄")</f>
        <v>【71行目（町名）を先に選択】</v>
      </c>
      <c r="I74" s="22" t="s">
        <v>155</v>
      </c>
    </row>
    <row r="75" spans="3:9" x14ac:dyDescent="0.15">
      <c r="C75" s="54" t="s">
        <v>13</v>
      </c>
      <c r="D75" s="26" t="s">
        <v>169</v>
      </c>
      <c r="E75" s="29"/>
      <c r="F75" s="18" t="str">
        <f>IF($E$74="","【73行目（町名）を先に選択】","←直接入力　数字は半角可")</f>
        <v>【73行目（町名）を先に選択】</v>
      </c>
      <c r="I75" s="22" t="s">
        <v>170</v>
      </c>
    </row>
    <row r="76" spans="3:9" x14ac:dyDescent="0.15">
      <c r="C76" s="54" t="s">
        <v>13</v>
      </c>
      <c r="D76" s="26" t="s">
        <v>163</v>
      </c>
      <c r="E76" s="27"/>
      <c r="F76" s="18" t="str">
        <f>IF($E$72&lt;&gt;"","←リスト選択（登記済なら）","【入力不要】")</f>
        <v>【入力不要】</v>
      </c>
      <c r="I76" s="22"/>
    </row>
    <row r="77" spans="3:9" x14ac:dyDescent="0.15">
      <c r="C77" s="54" t="s">
        <v>13</v>
      </c>
      <c r="D77" s="26" t="s">
        <v>164</v>
      </c>
      <c r="E77" s="27"/>
      <c r="F77" s="18" t="str">
        <f>IF($E$72&lt;&gt;"","←リスト選択","【入力不要】")</f>
        <v>【入力不要】</v>
      </c>
      <c r="I77" s="22"/>
    </row>
    <row r="78" spans="3:9" x14ac:dyDescent="0.15">
      <c r="C78" s="54" t="s">
        <v>13</v>
      </c>
      <c r="D78" s="26" t="s">
        <v>165</v>
      </c>
      <c r="E78" s="16"/>
      <c r="F78" s="18" t="str">
        <f>IF($E$72&lt;&gt;"",IF($E$76&lt;&gt;"","←筆②の面積　数字のみ","【75行目（地目）を先に選択】"),"【入力不要】")</f>
        <v>【入力不要】</v>
      </c>
      <c r="I78" s="22" t="s">
        <v>5694</v>
      </c>
    </row>
    <row r="79" spans="3:9" x14ac:dyDescent="0.15">
      <c r="C79" s="54" t="s">
        <v>13</v>
      </c>
      <c r="D79" s="26" t="s">
        <v>166</v>
      </c>
      <c r="E79" s="16"/>
      <c r="F79" s="18" t="str">
        <f>IF($E$72&lt;&gt;"",IF($E$77&lt;&gt;"","←筆②の面積　数字のみ","【76行目（地目）を先に選択】"),"【入力不要】")</f>
        <v>【入力不要】</v>
      </c>
      <c r="I79" s="22" t="s">
        <v>454</v>
      </c>
    </row>
    <row r="80" spans="3:9" x14ac:dyDescent="0.15">
      <c r="C80" s="54" t="s">
        <v>13</v>
      </c>
      <c r="D80" s="26" t="s">
        <v>167</v>
      </c>
      <c r="E80" s="27"/>
      <c r="F80" s="18" t="str">
        <f>IF($E$72&lt;&gt;"","←リスト選択（外〇筆）","【入力不要】")</f>
        <v>【入力不要】</v>
      </c>
      <c r="I80" s="22" t="s">
        <v>159</v>
      </c>
    </row>
    <row r="81" spans="3:9" x14ac:dyDescent="0.15">
      <c r="C81" s="54" t="s">
        <v>13</v>
      </c>
      <c r="D81" s="26" t="s">
        <v>202</v>
      </c>
      <c r="E81" s="27"/>
      <c r="F81" s="18" t="str">
        <f>IF($E$72&lt;&gt;"","←リスト選択","【入力不要】")</f>
        <v>【入力不要】</v>
      </c>
      <c r="I81" s="22"/>
    </row>
    <row r="82" spans="3:9" x14ac:dyDescent="0.15">
      <c r="C82" s="54" t="s">
        <v>622</v>
      </c>
      <c r="D82" s="26" t="s">
        <v>604</v>
      </c>
      <c r="E82" s="27"/>
      <c r="F82" s="18" t="str">
        <f>IF(OR($E$72&lt;&gt;"",$E$6="信託受益権",$E$6="その他",$E$6="その他",$E$6="その他（営業譲渡）",$E$6="その他（予約完結権）",$E$6="その他（買戻権）",$E$6="借地権（地上権）",$E$6="借地権（賃借権）"),"←丁目、地番は数字と-で可","【入力不要】")</f>
        <v>【入力不要】</v>
      </c>
      <c r="I82" s="22" t="s">
        <v>600</v>
      </c>
    </row>
    <row r="83" spans="3:9" x14ac:dyDescent="0.15">
      <c r="C83" s="54" t="s">
        <v>622</v>
      </c>
      <c r="D83" s="26" t="s">
        <v>605</v>
      </c>
      <c r="E83" s="27"/>
      <c r="F83" s="18" t="str">
        <f>IF(OR($E$72&lt;&gt;"",$E$6="信託受益権",$E$6="その他",$E$6="その他",$E$6="その他（営業譲渡）",$E$6="その他（予約完結権）",$E$6="その他（買戻権）",$E$6="借地権（地上権）",$E$6="借地権（賃借権）"),"←直接入力（個人は不要）","【入力不要】")</f>
        <v>【入力不要】</v>
      </c>
      <c r="I83" s="22" t="s">
        <v>601</v>
      </c>
    </row>
    <row r="84" spans="3:9" x14ac:dyDescent="0.15">
      <c r="C84" s="54" t="s">
        <v>590</v>
      </c>
      <c r="D84" s="26" t="s">
        <v>633</v>
      </c>
      <c r="E84" s="53"/>
      <c r="F84" s="18" t="str">
        <f>IF($E$72&lt;&gt;"","←リスト選択","【入力不要】")</f>
        <v>【入力不要】</v>
      </c>
      <c r="I84" s="22" t="s">
        <v>618</v>
      </c>
    </row>
    <row r="85" spans="3:9" x14ac:dyDescent="0.15">
      <c r="C85" s="54" t="s">
        <v>590</v>
      </c>
      <c r="D85" s="26" t="s">
        <v>634</v>
      </c>
      <c r="E85" s="50"/>
      <c r="F85" s="18" t="str">
        <f>IF(AND($E$84&lt;&gt;"",$E$84&lt;&gt;"該当なし"),"←直接入力　半角数字　年","【入力不要】")</f>
        <v>【入力不要】</v>
      </c>
      <c r="I85" s="22"/>
    </row>
    <row r="86" spans="3:9" x14ac:dyDescent="0.15">
      <c r="C86" s="54" t="s">
        <v>590</v>
      </c>
      <c r="D86" s="26" t="s">
        <v>635</v>
      </c>
      <c r="E86" s="155"/>
      <c r="F86" s="18" t="str">
        <f>IF(AND($E$72&lt;&gt;"",OR(E84="賃借権",E84="地上権",E84="地役権")),"←直接入力　単位：百万円","【入力不要】")</f>
        <v>【入力不要】</v>
      </c>
      <c r="I86" s="22" t="s">
        <v>6095</v>
      </c>
    </row>
    <row r="87" spans="3:9" x14ac:dyDescent="0.15">
      <c r="C87" s="54" t="s">
        <v>590</v>
      </c>
      <c r="D87" s="26" t="s">
        <v>636</v>
      </c>
      <c r="E87" s="27"/>
      <c r="F87" s="18" t="str">
        <f>IF(AND($E$84&lt;&gt;"",$E$84&lt;&gt;"該当なし"),"←丁目、地番は数字と-で可","【入力不要】")</f>
        <v>【入力不要】</v>
      </c>
      <c r="I87" s="22" t="s">
        <v>621</v>
      </c>
    </row>
    <row r="88" spans="3:9" x14ac:dyDescent="0.15">
      <c r="C88" s="54" t="s">
        <v>590</v>
      </c>
      <c r="D88" s="26" t="s">
        <v>637</v>
      </c>
      <c r="E88" s="27"/>
      <c r="F88" s="18" t="str">
        <f>IF(AND($E$84&lt;&gt;"",$E$84&lt;&gt;"該当なし"),"←直接入力（個人は不要）","【入力不要】")</f>
        <v>【入力不要】</v>
      </c>
      <c r="I88" s="22" t="s">
        <v>584</v>
      </c>
    </row>
    <row r="89" spans="3:9" x14ac:dyDescent="0.15">
      <c r="C89" s="67" t="s">
        <v>5485</v>
      </c>
      <c r="D89" s="68"/>
      <c r="E89" s="68"/>
      <c r="F89" s="69"/>
      <c r="I89" s="55" t="s">
        <v>5486</v>
      </c>
    </row>
    <row r="90" spans="3:9" x14ac:dyDescent="0.15">
      <c r="C90" s="70" t="s">
        <v>13</v>
      </c>
      <c r="D90" s="25" t="s">
        <v>171</v>
      </c>
      <c r="E90" s="30"/>
      <c r="F90" s="18" t="str">
        <f>IF($E$51="","【50行目（市区名）を先に選択】","←リスト選択　直接入力可")</f>
        <v>【50行目（市区名）を先に選択】</v>
      </c>
      <c r="I90" s="22" t="s">
        <v>155</v>
      </c>
    </row>
    <row r="91" spans="3:9" x14ac:dyDescent="0.15">
      <c r="C91" s="70" t="s">
        <v>13</v>
      </c>
      <c r="D91" s="25" t="s">
        <v>172</v>
      </c>
      <c r="E91" s="29"/>
      <c r="F91" s="18" t="str">
        <f>IF($E$90&lt;&gt;"","←直接入力　数字は半角可","【入力不要】")</f>
        <v>【入力不要】</v>
      </c>
      <c r="I91" s="22" t="s">
        <v>154</v>
      </c>
    </row>
    <row r="92" spans="3:9" x14ac:dyDescent="0.15">
      <c r="C92" s="70" t="s">
        <v>13</v>
      </c>
      <c r="D92" s="25" t="s">
        <v>173</v>
      </c>
      <c r="E92" s="31"/>
      <c r="F92" s="18" t="str">
        <f>IF($E$90="","【89行目（町名）を先に選択】","←リスト選択　未実施空欄")</f>
        <v>【89行目（町名）を先に選択】</v>
      </c>
      <c r="I92" s="22" t="s">
        <v>155</v>
      </c>
    </row>
    <row r="93" spans="3:9" x14ac:dyDescent="0.15">
      <c r="C93" s="70" t="s">
        <v>13</v>
      </c>
      <c r="D93" s="25" t="s">
        <v>174</v>
      </c>
      <c r="E93" s="29"/>
      <c r="F93" s="18" t="str">
        <f>IF($E$92="","【91行目（町名）を先に選択】","←直接入力　数字は半角可")</f>
        <v>【91行目（町名）を先に選択】</v>
      </c>
      <c r="I93" s="22" t="s">
        <v>170</v>
      </c>
    </row>
    <row r="94" spans="3:9" x14ac:dyDescent="0.15">
      <c r="C94" s="70" t="s">
        <v>13</v>
      </c>
      <c r="D94" s="25" t="s">
        <v>175</v>
      </c>
      <c r="E94" s="27"/>
      <c r="F94" s="18" t="str">
        <f>IF($E$90&lt;&gt;"","←リスト選択（登記済なら）","【入力不要】")</f>
        <v>【入力不要】</v>
      </c>
      <c r="I94" s="22"/>
    </row>
    <row r="95" spans="3:9" x14ac:dyDescent="0.15">
      <c r="C95" s="70" t="s">
        <v>13</v>
      </c>
      <c r="D95" s="25" t="s">
        <v>176</v>
      </c>
      <c r="E95" s="27"/>
      <c r="F95" s="18" t="str">
        <f>IF($E$90&lt;&gt;"","←リスト選択","【入力不要】")</f>
        <v>【入力不要】</v>
      </c>
      <c r="I95" s="22"/>
    </row>
    <row r="96" spans="3:9" x14ac:dyDescent="0.15">
      <c r="C96" s="70" t="s">
        <v>13</v>
      </c>
      <c r="D96" s="25" t="s">
        <v>177</v>
      </c>
      <c r="E96" s="16"/>
      <c r="F96" s="18" t="str">
        <f>IF($E$90&lt;&gt;"",IF($E$94&lt;&gt;"","←筆③の面積　数字のみ","【75行目（地目）を先に選択】"),"【入力不要】")</f>
        <v>【入力不要】</v>
      </c>
      <c r="I96" s="22" t="s">
        <v>5694</v>
      </c>
    </row>
    <row r="97" spans="3:9" x14ac:dyDescent="0.15">
      <c r="C97" s="70" t="s">
        <v>13</v>
      </c>
      <c r="D97" s="25" t="s">
        <v>178</v>
      </c>
      <c r="E97" s="16"/>
      <c r="F97" s="18" t="str">
        <f>IF($E$90&lt;&gt;"",IF($E$94&lt;&gt;"","←筆②の面積　数字のみ","【76行目（地目）を先に選択】"),"【入力不要】")</f>
        <v>【入力不要】</v>
      </c>
      <c r="I97" s="22" t="s">
        <v>454</v>
      </c>
    </row>
    <row r="98" spans="3:9" x14ac:dyDescent="0.15">
      <c r="C98" s="70" t="s">
        <v>13</v>
      </c>
      <c r="D98" s="25" t="s">
        <v>179</v>
      </c>
      <c r="E98" s="27"/>
      <c r="F98" s="18" t="str">
        <f>IF($E$90&lt;&gt;"","←リスト選択（外〇筆）","【入力不要】")</f>
        <v>【入力不要】</v>
      </c>
      <c r="I98" s="22" t="s">
        <v>159</v>
      </c>
    </row>
    <row r="99" spans="3:9" x14ac:dyDescent="0.15">
      <c r="C99" s="70" t="s">
        <v>13</v>
      </c>
      <c r="D99" s="25" t="s">
        <v>205</v>
      </c>
      <c r="E99" s="27"/>
      <c r="F99" s="18" t="str">
        <f>IF($E$90&lt;&gt;"","←リスト選択","【入力不要】")</f>
        <v>【入力不要】</v>
      </c>
      <c r="I99" s="22"/>
    </row>
    <row r="100" spans="3:9" x14ac:dyDescent="0.15">
      <c r="C100" s="70" t="s">
        <v>622</v>
      </c>
      <c r="D100" s="25" t="s">
        <v>606</v>
      </c>
      <c r="E100" s="27"/>
      <c r="F100" s="18" t="str">
        <f>IF(OR($E$90&lt;&gt;"",$E$6="信託受益権",$E$6="その他",$E$6="その他",$E$6="その他（営業譲渡）",$E$6="その他（予約完結権）",$E$6="その他（買戻権）",$E$6="借地権（地上権）",$E$6="借地権（賃借権）"),"←丁目、地番は数字と-で可","【入力不要】")</f>
        <v>【入力不要】</v>
      </c>
      <c r="I100" s="22" t="s">
        <v>600</v>
      </c>
    </row>
    <row r="101" spans="3:9" x14ac:dyDescent="0.15">
      <c r="C101" s="70" t="s">
        <v>622</v>
      </c>
      <c r="D101" s="25" t="s">
        <v>607</v>
      </c>
      <c r="E101" s="27"/>
      <c r="F101" s="18" t="str">
        <f>IF(OR($E$90&lt;&gt;"",$E$6="信託受益権",$E$6="その他",$E$6="その他",$E$6="その他（営業譲渡）",$E$6="その他（予約完結権）",$E$6="その他（買戻権）",$E$6="借地権（地上権）",$E$6="借地権（賃借権）"),"←直接入力（個人は不要）","【入力不要】")</f>
        <v>【入力不要】</v>
      </c>
      <c r="I101" s="22" t="s">
        <v>601</v>
      </c>
    </row>
    <row r="102" spans="3:9" x14ac:dyDescent="0.15">
      <c r="C102" s="70" t="s">
        <v>590</v>
      </c>
      <c r="D102" s="25" t="s">
        <v>628</v>
      </c>
      <c r="E102" s="53"/>
      <c r="F102" s="18" t="str">
        <f>IF($E$90&lt;&gt;"","←リスト選択","【入力不要】")</f>
        <v>【入力不要】</v>
      </c>
      <c r="I102" s="22" t="s">
        <v>618</v>
      </c>
    </row>
    <row r="103" spans="3:9" x14ac:dyDescent="0.15">
      <c r="C103" s="70" t="s">
        <v>590</v>
      </c>
      <c r="D103" s="25" t="s">
        <v>629</v>
      </c>
      <c r="E103" s="50"/>
      <c r="F103" s="18" t="str">
        <f>IF(AND($E$102&lt;&gt;"",$E$102&lt;&gt;"該当なし"),"←直接入力　半角数字　年","【入力不要】")</f>
        <v>【入力不要】</v>
      </c>
      <c r="I103" s="22"/>
    </row>
    <row r="104" spans="3:9" x14ac:dyDescent="0.15">
      <c r="C104" s="70" t="s">
        <v>590</v>
      </c>
      <c r="D104" s="25" t="s">
        <v>630</v>
      </c>
      <c r="E104" s="155"/>
      <c r="F104" s="18" t="str">
        <f>IF(AND($E$90&lt;&gt;"",OR(E102="賃借権",E102="地上権",E102="地役権")),"←直接入力　単位：百万円","【入力不要】")</f>
        <v>【入力不要】</v>
      </c>
      <c r="I104" s="22" t="s">
        <v>6095</v>
      </c>
    </row>
    <row r="105" spans="3:9" x14ac:dyDescent="0.15">
      <c r="C105" s="70" t="s">
        <v>590</v>
      </c>
      <c r="D105" s="25" t="s">
        <v>631</v>
      </c>
      <c r="E105" s="27"/>
      <c r="F105" s="18" t="str">
        <f>IF(AND($E$102&lt;&gt;"",$E$102&lt;&gt;"該当なし"),"←丁目、地番は数字と-で可","【入力不要】")</f>
        <v>【入力不要】</v>
      </c>
      <c r="I105" s="22" t="s">
        <v>621</v>
      </c>
    </row>
    <row r="106" spans="3:9" x14ac:dyDescent="0.15">
      <c r="C106" s="70" t="s">
        <v>590</v>
      </c>
      <c r="D106" s="25" t="s">
        <v>632</v>
      </c>
      <c r="E106" s="27"/>
      <c r="F106" s="18" t="str">
        <f>IF(AND($E$102&lt;&gt;"",$E$102&lt;&gt;"該当なし"),"←直接入力（個人は不要）","【入力不要】")</f>
        <v>【入力不要】</v>
      </c>
      <c r="I106" s="22" t="s">
        <v>584</v>
      </c>
    </row>
    <row r="107" spans="3:9" x14ac:dyDescent="0.15">
      <c r="C107" s="59" t="s">
        <v>613</v>
      </c>
      <c r="D107" s="60"/>
      <c r="E107" s="60"/>
      <c r="F107" s="61"/>
      <c r="I107" s="55" t="s">
        <v>608</v>
      </c>
    </row>
    <row r="108" spans="3:9" x14ac:dyDescent="0.15">
      <c r="C108" s="62" t="s">
        <v>5612</v>
      </c>
      <c r="D108" s="63" t="s">
        <v>546</v>
      </c>
      <c r="E108" s="27"/>
      <c r="F108" s="18" t="s">
        <v>98</v>
      </c>
      <c r="I108" s="22" t="s">
        <v>5520</v>
      </c>
    </row>
    <row r="109" spans="3:9" x14ac:dyDescent="0.15">
      <c r="C109" s="62" t="s">
        <v>5612</v>
      </c>
      <c r="D109" s="63" t="s">
        <v>547</v>
      </c>
      <c r="E109" s="27"/>
      <c r="F109" s="18" t="s">
        <v>98</v>
      </c>
      <c r="I109" s="22"/>
    </row>
    <row r="110" spans="3:9" x14ac:dyDescent="0.15">
      <c r="C110" s="62" t="s">
        <v>5612</v>
      </c>
      <c r="D110" s="63" t="s">
        <v>548</v>
      </c>
      <c r="E110" s="138"/>
      <c r="F110" s="18" t="s">
        <v>93</v>
      </c>
      <c r="I110" s="22" t="s">
        <v>551</v>
      </c>
    </row>
    <row r="111" spans="3:9" x14ac:dyDescent="0.15">
      <c r="C111" s="62" t="s">
        <v>5612</v>
      </c>
      <c r="D111" s="63" t="s">
        <v>553</v>
      </c>
      <c r="E111" s="139"/>
      <c r="F111" s="52" t="s">
        <v>471</v>
      </c>
      <c r="I111" s="22" t="s">
        <v>556</v>
      </c>
    </row>
    <row r="112" spans="3:9" x14ac:dyDescent="0.15">
      <c r="C112" s="62" t="s">
        <v>5612</v>
      </c>
      <c r="D112" s="63" t="s">
        <v>549</v>
      </c>
      <c r="E112" s="16"/>
      <c r="F112" s="18" t="s">
        <v>550</v>
      </c>
      <c r="I112" s="22" t="s">
        <v>454</v>
      </c>
    </row>
    <row r="113" spans="3:9" x14ac:dyDescent="0.15">
      <c r="C113" s="62" t="s">
        <v>624</v>
      </c>
      <c r="D113" s="63" t="s">
        <v>571</v>
      </c>
      <c r="E113" s="53"/>
      <c r="F113" s="18" t="s">
        <v>98</v>
      </c>
      <c r="I113" s="22" t="s">
        <v>623</v>
      </c>
    </row>
    <row r="114" spans="3:9" x14ac:dyDescent="0.15">
      <c r="C114" s="62" t="s">
        <v>624</v>
      </c>
      <c r="D114" s="63" t="s">
        <v>572</v>
      </c>
      <c r="E114" s="50"/>
      <c r="F114" s="18" t="str">
        <f>IF($E$113="賃借権","←直接入力　半角数字　年","【入力不要】")</f>
        <v>【入力不要】</v>
      </c>
      <c r="I114" s="22" t="s">
        <v>5468</v>
      </c>
    </row>
    <row r="115" spans="3:9" x14ac:dyDescent="0.15">
      <c r="C115" s="62" t="s">
        <v>624</v>
      </c>
      <c r="D115" s="63" t="s">
        <v>573</v>
      </c>
      <c r="E115" s="155"/>
      <c r="F115" s="18" t="str">
        <f>IF(OR($E$113="信託受益権",$E$113="賃借権"),"←直接入力　単位：百万円","【入力不要】")</f>
        <v>【入力不要】</v>
      </c>
      <c r="I115" s="22" t="s">
        <v>6090</v>
      </c>
    </row>
    <row r="116" spans="3:9" x14ac:dyDescent="0.15">
      <c r="C116" s="62" t="s">
        <v>625</v>
      </c>
      <c r="D116" s="63" t="s">
        <v>582</v>
      </c>
      <c r="E116" s="27"/>
      <c r="F116" s="18" t="str">
        <f>IF(OR($E$113="所有権",$E$113="信託受益権",$E$113="賃借権"),"←丁目、地番は数字と-で可","【入力不要】")</f>
        <v>【入力不要】</v>
      </c>
      <c r="I116" s="22" t="s">
        <v>585</v>
      </c>
    </row>
    <row r="117" spans="3:9" x14ac:dyDescent="0.15">
      <c r="C117" s="62" t="s">
        <v>625</v>
      </c>
      <c r="D117" s="63" t="s">
        <v>583</v>
      </c>
      <c r="E117" s="27"/>
      <c r="F117" s="18" t="str">
        <f>IF(OR($E$113="所有権",$E$113="信託受益権",$E$113="賃借権"),"←直接入力（個人は不要）","【入力不要】")</f>
        <v>【入力不要】</v>
      </c>
      <c r="I117" s="22" t="s">
        <v>584</v>
      </c>
    </row>
    <row r="118" spans="3:9" x14ac:dyDescent="0.15">
      <c r="C118" s="62" t="s">
        <v>625</v>
      </c>
      <c r="D118" s="63" t="s">
        <v>592</v>
      </c>
      <c r="E118" s="53"/>
      <c r="F118" s="18" t="str">
        <f>IF($E$113&lt;&gt;"","←リスト選択","【入力不要】")</f>
        <v>【入力不要】</v>
      </c>
      <c r="I118" s="22"/>
    </row>
    <row r="119" spans="3:9" x14ac:dyDescent="0.15">
      <c r="C119" s="62" t="s">
        <v>625</v>
      </c>
      <c r="D119" s="63" t="s">
        <v>593</v>
      </c>
      <c r="E119" s="50"/>
      <c r="F119" s="18" t="str">
        <f>IF(OR($E$118="抵当権",$E$118="賃借権"),"←直接入力　半角数字　年","【入力不要】")</f>
        <v>【入力不要】</v>
      </c>
      <c r="I119" s="22"/>
    </row>
    <row r="120" spans="3:9" x14ac:dyDescent="0.15">
      <c r="C120" s="62" t="s">
        <v>625</v>
      </c>
      <c r="D120" s="63" t="s">
        <v>582</v>
      </c>
      <c r="E120" s="27"/>
      <c r="F120" s="18" t="str">
        <f>IF(OR($E$118="抵当権",$E$118="賃借権"),"←丁目、地番は数字と-で可","【入力不要】")</f>
        <v>【入力不要】</v>
      </c>
      <c r="I120" s="22" t="s">
        <v>585</v>
      </c>
    </row>
    <row r="121" spans="3:9" x14ac:dyDescent="0.15">
      <c r="C121" s="62" t="s">
        <v>625</v>
      </c>
      <c r="D121" s="63" t="s">
        <v>583</v>
      </c>
      <c r="E121" s="27"/>
      <c r="F121" s="18" t="str">
        <f>IF(OR($E$118="抵当権",$E$118="賃借権"),"←直接入力（個人は不要）","【入力不要】")</f>
        <v>【入力不要】</v>
      </c>
      <c r="I121" s="22" t="s">
        <v>584</v>
      </c>
    </row>
    <row r="122" spans="3:9" x14ac:dyDescent="0.15">
      <c r="C122" s="34" t="s">
        <v>5613</v>
      </c>
      <c r="D122" s="14" t="s">
        <v>557</v>
      </c>
      <c r="E122" s="27"/>
      <c r="F122" s="18" t="str">
        <f>IF($E$108&lt;&gt;"","←リスト選択（①と違う場合）","【入力不要】")</f>
        <v>【入力不要】</v>
      </c>
      <c r="I122" s="22" t="s">
        <v>567</v>
      </c>
    </row>
    <row r="123" spans="3:9" x14ac:dyDescent="0.15">
      <c r="C123" s="34" t="s">
        <v>5613</v>
      </c>
      <c r="D123" s="14" t="s">
        <v>558</v>
      </c>
      <c r="E123" s="27"/>
      <c r="F123" s="18" t="str">
        <f>IF($E$122&lt;&gt;"","←リスト選択","【入力不要】")</f>
        <v>【入力不要】</v>
      </c>
      <c r="I123" s="22" t="s">
        <v>568</v>
      </c>
    </row>
    <row r="124" spans="3:9" x14ac:dyDescent="0.15">
      <c r="C124" s="34" t="s">
        <v>5613</v>
      </c>
      <c r="D124" s="14" t="s">
        <v>559</v>
      </c>
      <c r="E124" s="138"/>
      <c r="F124" s="18" t="str">
        <f>IF($E$122&lt;&gt;"","←直接入力（半角数字と/）","【入力不要】")</f>
        <v>【入力不要】</v>
      </c>
      <c r="I124" s="22" t="s">
        <v>551</v>
      </c>
    </row>
    <row r="125" spans="3:9" x14ac:dyDescent="0.15">
      <c r="C125" s="34" t="s">
        <v>5613</v>
      </c>
      <c r="D125" s="14" t="s">
        <v>560</v>
      </c>
      <c r="E125" s="53"/>
      <c r="F125" s="52" t="str">
        <f>IF($E$122&lt;&gt;"","←リスト選択　修正可","【入力不要】")</f>
        <v>【入力不要】</v>
      </c>
      <c r="I125" s="22" t="s">
        <v>556</v>
      </c>
    </row>
    <row r="126" spans="3:9" x14ac:dyDescent="0.15">
      <c r="C126" s="34" t="s">
        <v>5613</v>
      </c>
      <c r="D126" s="14" t="s">
        <v>561</v>
      </c>
      <c r="E126" s="16"/>
      <c r="F126" s="18" t="str">
        <f>IF($E$122&lt;&gt;"","←②の面積　数字のみ","【入力不要】")</f>
        <v>【入力不要】</v>
      </c>
      <c r="I126" s="22" t="s">
        <v>454</v>
      </c>
    </row>
    <row r="127" spans="3:9" x14ac:dyDescent="0.15">
      <c r="C127" s="34" t="s">
        <v>624</v>
      </c>
      <c r="D127" s="14" t="s">
        <v>574</v>
      </c>
      <c r="E127" s="53"/>
      <c r="F127" s="18" t="str">
        <f>IF($E$122&lt;&gt;"","←リスト選択","【入力不要】")</f>
        <v>【入力不要】</v>
      </c>
      <c r="I127" s="22"/>
    </row>
    <row r="128" spans="3:9" x14ac:dyDescent="0.15">
      <c r="C128" s="34" t="s">
        <v>624</v>
      </c>
      <c r="D128" s="14" t="s">
        <v>575</v>
      </c>
      <c r="E128" s="50"/>
      <c r="F128" s="18" t="str">
        <f>IF($E$127="賃借権","←直接入力　半角数字　年","【入力不要】")</f>
        <v>【入力不要】</v>
      </c>
      <c r="I128" s="22" t="s">
        <v>5468</v>
      </c>
    </row>
    <row r="129" spans="3:9" x14ac:dyDescent="0.15">
      <c r="C129" s="34" t="s">
        <v>624</v>
      </c>
      <c r="D129" s="14" t="s">
        <v>576</v>
      </c>
      <c r="E129" s="155"/>
      <c r="F129" s="18" t="str">
        <f>IF(OR($E$127="信託受益権",$E$127="賃借権"),"←直接入力　単位：百万円","【入力不要】")</f>
        <v>【入力不要】</v>
      </c>
      <c r="I129" s="22" t="s">
        <v>6093</v>
      </c>
    </row>
    <row r="130" spans="3:9" x14ac:dyDescent="0.15">
      <c r="C130" s="34" t="s">
        <v>625</v>
      </c>
      <c r="D130" s="14" t="s">
        <v>586</v>
      </c>
      <c r="E130" s="27"/>
      <c r="F130" s="18" t="str">
        <f>IF(OR($E$127="所有権",$E$127="信託受益権",$E$127="賃借権"),"←丁目、地番は数字と-で可","【入力不要】")</f>
        <v>【入力不要】</v>
      </c>
      <c r="I130" s="22" t="s">
        <v>585</v>
      </c>
    </row>
    <row r="131" spans="3:9" x14ac:dyDescent="0.15">
      <c r="C131" s="34" t="s">
        <v>625</v>
      </c>
      <c r="D131" s="14" t="s">
        <v>587</v>
      </c>
      <c r="E131" s="27"/>
      <c r="F131" s="18" t="str">
        <f>IF(OR($E$127="所有権",$E$127="信託受益権",$E$127="賃借権"),"←直接入力（個人は不要）","【入力不要】")</f>
        <v>【入力不要】</v>
      </c>
      <c r="I131" s="22" t="s">
        <v>584</v>
      </c>
    </row>
    <row r="132" spans="3:9" x14ac:dyDescent="0.15">
      <c r="C132" s="34" t="s">
        <v>625</v>
      </c>
      <c r="D132" s="14" t="s">
        <v>594</v>
      </c>
      <c r="E132" s="53"/>
      <c r="F132" s="18" t="str">
        <f>IF($E$127&lt;&gt;"","←リスト選択","【入力不要】")</f>
        <v>【入力不要】</v>
      </c>
      <c r="I132" s="22"/>
    </row>
    <row r="133" spans="3:9" x14ac:dyDescent="0.15">
      <c r="C133" s="34" t="s">
        <v>625</v>
      </c>
      <c r="D133" s="14" t="s">
        <v>595</v>
      </c>
      <c r="E133" s="50"/>
      <c r="F133" s="18" t="str">
        <f>IF(OR($E$132="抵当権",$E$132="賃借権"),"←直接入力　半角数字　年","【入力不要】")</f>
        <v>【入力不要】</v>
      </c>
      <c r="I133" s="22" t="s">
        <v>5468</v>
      </c>
    </row>
    <row r="134" spans="3:9" x14ac:dyDescent="0.15">
      <c r="C134" s="34" t="s">
        <v>625</v>
      </c>
      <c r="D134" s="14" t="s">
        <v>586</v>
      </c>
      <c r="E134" s="27"/>
      <c r="F134" s="18" t="str">
        <f>IF(OR($E$132="抵当権",$E$132="賃借権"),"←丁目、地番は数字と-で可","【入力不要】")</f>
        <v>【入力不要】</v>
      </c>
      <c r="I134" s="22" t="s">
        <v>585</v>
      </c>
    </row>
    <row r="135" spans="3:9" x14ac:dyDescent="0.15">
      <c r="C135" s="34" t="s">
        <v>625</v>
      </c>
      <c r="D135" s="14" t="s">
        <v>587</v>
      </c>
      <c r="E135" s="27"/>
      <c r="F135" s="18" t="str">
        <f>IF(OR($E$132="抵当権",$E$132="賃借権"),"←直接入力（個人は不要）","【入力不要】")</f>
        <v>【入力不要】</v>
      </c>
      <c r="I135" s="22" t="s">
        <v>584</v>
      </c>
    </row>
    <row r="136" spans="3:9" x14ac:dyDescent="0.15">
      <c r="C136" s="54" t="s">
        <v>5614</v>
      </c>
      <c r="D136" s="26" t="s">
        <v>562</v>
      </c>
      <c r="E136" s="27"/>
      <c r="F136" s="18" t="str">
        <f>IF($E$122&lt;&gt;"","←リスト選択（①②と違う場合）","【入力不要】")</f>
        <v>【入力不要】</v>
      </c>
      <c r="I136" s="22" t="s">
        <v>569</v>
      </c>
    </row>
    <row r="137" spans="3:9" x14ac:dyDescent="0.15">
      <c r="C137" s="54" t="s">
        <v>5614</v>
      </c>
      <c r="D137" s="26" t="s">
        <v>563</v>
      </c>
      <c r="E137" s="27"/>
      <c r="F137" s="18" t="str">
        <f>IF($E$136&lt;&gt;"","←リスト選択","【入力不要】")</f>
        <v>【入力不要】</v>
      </c>
      <c r="I137" s="22"/>
    </row>
    <row r="138" spans="3:9" x14ac:dyDescent="0.15">
      <c r="C138" s="54" t="s">
        <v>5614</v>
      </c>
      <c r="D138" s="26" t="s">
        <v>564</v>
      </c>
      <c r="E138" s="136"/>
      <c r="F138" s="18" t="str">
        <f>IF($E$136&lt;&gt;"","←直接入力（半角数字と/）","【入力不要】")</f>
        <v>【入力不要】</v>
      </c>
      <c r="I138" s="22" t="s">
        <v>551</v>
      </c>
    </row>
    <row r="139" spans="3:9" x14ac:dyDescent="0.15">
      <c r="C139" s="54" t="s">
        <v>5614</v>
      </c>
      <c r="D139" s="26" t="s">
        <v>565</v>
      </c>
      <c r="E139" s="53"/>
      <c r="F139" s="52" t="str">
        <f>IF($E$136&lt;&gt;"","←リスト選択　修正可","【入力不要】")</f>
        <v>【入力不要】</v>
      </c>
      <c r="I139" s="22" t="s">
        <v>556</v>
      </c>
    </row>
    <row r="140" spans="3:9" x14ac:dyDescent="0.15">
      <c r="C140" s="54" t="s">
        <v>5614</v>
      </c>
      <c r="D140" s="26" t="s">
        <v>566</v>
      </c>
      <c r="E140" s="16"/>
      <c r="F140" s="18" t="str">
        <f>IF($E$136&lt;&gt;"","←③の面積　数字のみ","【入力不要】")</f>
        <v>【入力不要】</v>
      </c>
      <c r="I140" s="22" t="s">
        <v>454</v>
      </c>
    </row>
    <row r="141" spans="3:9" x14ac:dyDescent="0.15">
      <c r="C141" s="54" t="s">
        <v>624</v>
      </c>
      <c r="D141" s="26" t="s">
        <v>577</v>
      </c>
      <c r="E141" s="53"/>
      <c r="F141" s="18" t="str">
        <f>IF($E$136&lt;&gt;"","←リスト選択","【入力不要】")</f>
        <v>【入力不要】</v>
      </c>
      <c r="I141" s="22"/>
    </row>
    <row r="142" spans="3:9" x14ac:dyDescent="0.15">
      <c r="C142" s="54" t="s">
        <v>624</v>
      </c>
      <c r="D142" s="26" t="s">
        <v>578</v>
      </c>
      <c r="E142" s="50"/>
      <c r="F142" s="18" t="str">
        <f>IF($E$141="賃借権","←直接入力　半角数字　年","【入力不要】")</f>
        <v>【入力不要】</v>
      </c>
      <c r="I142" s="22" t="s">
        <v>5468</v>
      </c>
    </row>
    <row r="143" spans="3:9" x14ac:dyDescent="0.15">
      <c r="C143" s="54" t="s">
        <v>624</v>
      </c>
      <c r="D143" s="26" t="s">
        <v>579</v>
      </c>
      <c r="E143" s="155"/>
      <c r="F143" s="18" t="str">
        <f>IF(OR($E$141="信託受益権",$E$141="賃借権"),"←直接入力　単位：百万円","【入力不要】")</f>
        <v>【入力不要】</v>
      </c>
      <c r="I143" s="22" t="s">
        <v>6093</v>
      </c>
    </row>
    <row r="144" spans="3:9" x14ac:dyDescent="0.15">
      <c r="C144" s="54" t="s">
        <v>625</v>
      </c>
      <c r="D144" s="26" t="s">
        <v>588</v>
      </c>
      <c r="E144" s="27"/>
      <c r="F144" s="18" t="str">
        <f>IF(OR($E$141="所有権",$E$141="信託受益権",$E$141="賃借権"),"←丁目、地番は数字と-で可","【入力不要】")</f>
        <v>【入力不要】</v>
      </c>
      <c r="I144" s="22" t="s">
        <v>585</v>
      </c>
    </row>
    <row r="145" spans="3:9" x14ac:dyDescent="0.15">
      <c r="C145" s="54" t="s">
        <v>625</v>
      </c>
      <c r="D145" s="26" t="s">
        <v>589</v>
      </c>
      <c r="E145" s="27"/>
      <c r="F145" s="18" t="str">
        <f>IF(OR($E$141="所有権",$E$141="信託受益権",$E$141="賃借権"),"←直接入力（個人は不要）","【入力不要】")</f>
        <v>【入力不要】</v>
      </c>
      <c r="I145" s="22" t="s">
        <v>584</v>
      </c>
    </row>
    <row r="146" spans="3:9" x14ac:dyDescent="0.15">
      <c r="C146" s="54" t="s">
        <v>625</v>
      </c>
      <c r="D146" s="26" t="s">
        <v>596</v>
      </c>
      <c r="E146" s="53"/>
      <c r="F146" s="18" t="str">
        <f>IF($E$141&lt;&gt;"","←リスト選択","【入力不要】")</f>
        <v>【入力不要】</v>
      </c>
      <c r="I146" s="22"/>
    </row>
    <row r="147" spans="3:9" x14ac:dyDescent="0.15">
      <c r="C147" s="54" t="s">
        <v>625</v>
      </c>
      <c r="D147" s="26" t="s">
        <v>597</v>
      </c>
      <c r="E147" s="50"/>
      <c r="F147" s="18" t="str">
        <f>IF(OR($E$146="抵当権",$E$146="賃借権"),"←直接入力　半角数字　年","【入力不要】")</f>
        <v>【入力不要】</v>
      </c>
      <c r="I147" s="22" t="s">
        <v>5468</v>
      </c>
    </row>
    <row r="148" spans="3:9" x14ac:dyDescent="0.15">
      <c r="C148" s="54" t="s">
        <v>625</v>
      </c>
      <c r="D148" s="26" t="s">
        <v>588</v>
      </c>
      <c r="E148" s="27"/>
      <c r="F148" s="18" t="str">
        <f>IF(OR($E$146="抵当権",$E$146="賃借権"),"←丁目、地番は数字と-で可","【入力不要】")</f>
        <v>【入力不要】</v>
      </c>
      <c r="I148" s="22" t="s">
        <v>585</v>
      </c>
    </row>
    <row r="149" spans="3:9" x14ac:dyDescent="0.15">
      <c r="C149" s="54" t="s">
        <v>625</v>
      </c>
      <c r="D149" s="26" t="s">
        <v>589</v>
      </c>
      <c r="E149" s="27"/>
      <c r="F149" s="18" t="str">
        <f>IF(OR($E$146="抵当権",$E$146="賃借権"),"←直接入力（個人は不要）","【入力不要】")</f>
        <v>【入力不要】</v>
      </c>
      <c r="I149" s="22" t="s">
        <v>584</v>
      </c>
    </row>
    <row r="150" spans="3:9" x14ac:dyDescent="0.15">
      <c r="C150" s="90" t="s">
        <v>614</v>
      </c>
      <c r="D150" s="91"/>
      <c r="E150" s="92"/>
      <c r="F150" s="93"/>
      <c r="I150" s="55" t="s">
        <v>610</v>
      </c>
    </row>
    <row r="151" spans="3:9" x14ac:dyDescent="0.15">
      <c r="C151" s="70" t="s">
        <v>626</v>
      </c>
      <c r="D151" s="25" t="s">
        <v>528</v>
      </c>
      <c r="E151" s="50"/>
      <c r="F151" s="18" t="str">
        <f>IF(OR($E$6="借地権（地上権）",$E$6="借地権（賃借権）"),"←直接入力　半角数字","【入力不要】")</f>
        <v>【入力不要】</v>
      </c>
      <c r="I151" s="22" t="s">
        <v>5468</v>
      </c>
    </row>
    <row r="152" spans="3:9" x14ac:dyDescent="0.15">
      <c r="C152" s="70" t="s">
        <v>626</v>
      </c>
      <c r="D152" s="25" t="s">
        <v>529</v>
      </c>
      <c r="E152" s="50"/>
      <c r="F152" s="18" t="str">
        <f>IF(OR($E$6="借地権（地上権）",$E$6="借地権（賃借権）"),"←直接入力　半角数字","【入力不要】")</f>
        <v>【入力不要】</v>
      </c>
      <c r="I152" s="22" t="s">
        <v>5468</v>
      </c>
    </row>
    <row r="153" spans="3:9" x14ac:dyDescent="0.15">
      <c r="C153" s="70" t="s">
        <v>626</v>
      </c>
      <c r="D153" s="25" t="s">
        <v>530</v>
      </c>
      <c r="E153" s="28"/>
      <c r="F153" s="18" t="str">
        <f>IF(OR($E$6="借地権（地上権）",$E$6="借地権（賃借権）"),"←リスト選択","【入力不要】")</f>
        <v>【入力不要】</v>
      </c>
      <c r="I153" s="22"/>
    </row>
    <row r="154" spans="3:9" x14ac:dyDescent="0.15">
      <c r="C154" s="70" t="s">
        <v>626</v>
      </c>
      <c r="D154" s="25" t="s">
        <v>531</v>
      </c>
      <c r="E154" s="155"/>
      <c r="F154" s="18" t="str">
        <f>IF(OR($E$6="借地権（地上権）",$E$6="借地権（賃借権）"),"←直接入力　単位：円","【入力不要】")</f>
        <v>【入力不要】</v>
      </c>
      <c r="I154" s="22" t="s">
        <v>6093</v>
      </c>
    </row>
    <row r="155" spans="3:9" x14ac:dyDescent="0.15">
      <c r="C155" s="70" t="s">
        <v>626</v>
      </c>
      <c r="D155" s="25" t="s">
        <v>532</v>
      </c>
      <c r="E155" s="28"/>
      <c r="F155" s="18" t="str">
        <f>IF(OR($E$6="借地権（地上権）",$E$6="借地権（賃借権）"),"←リスト選択又は直接入力","【入力不要】")</f>
        <v>【入力不要】</v>
      </c>
      <c r="I155" s="22"/>
    </row>
    <row r="156" spans="3:9" x14ac:dyDescent="0.15">
      <c r="C156" s="70" t="s">
        <v>626</v>
      </c>
      <c r="D156" s="25" t="s">
        <v>533</v>
      </c>
      <c r="E156" s="51"/>
      <c r="F156" s="18" t="str">
        <f>IF(OR($E$6="借地権（地上権）",$E$6="借地権（賃借権）"),"←直接入力　半角数字","【入力不要】")</f>
        <v>【入力不要】</v>
      </c>
      <c r="I156" s="22" t="s">
        <v>527</v>
      </c>
    </row>
    <row r="157" spans="3:9" x14ac:dyDescent="0.15">
      <c r="C157" s="70" t="s">
        <v>626</v>
      </c>
      <c r="D157" s="25" t="s">
        <v>534</v>
      </c>
      <c r="E157" s="50"/>
      <c r="F157" s="18" t="str">
        <f>IF(OR($E$6="借地権（地上権）",$E$6="借地権（賃借権）"),IF($E$151&lt;&gt;"","←直接入力　半角数字","【入力不要】"),"【入力不要】")</f>
        <v>【入力不要】</v>
      </c>
      <c r="I157" s="22" t="s">
        <v>5469</v>
      </c>
    </row>
    <row r="158" spans="3:9" x14ac:dyDescent="0.15">
      <c r="C158" s="70" t="s">
        <v>626</v>
      </c>
      <c r="D158" s="25" t="s">
        <v>535</v>
      </c>
      <c r="E158" s="50"/>
      <c r="F158" s="18" t="str">
        <f>IF(OR($E$6="借地権（地上権）",$E$6="借地権（賃借権）"),IF($E$157&lt;&gt;"","←直接入力　半角数字","【入力不要】"),"【入力不要】")</f>
        <v>【入力不要】</v>
      </c>
      <c r="I158" s="22" t="s">
        <v>5468</v>
      </c>
    </row>
    <row r="159" spans="3:9" x14ac:dyDescent="0.15">
      <c r="C159" s="70" t="s">
        <v>626</v>
      </c>
      <c r="D159" s="25" t="s">
        <v>536</v>
      </c>
      <c r="E159" s="28"/>
      <c r="F159" s="18" t="str">
        <f>IF(OR($E$6="借地権（地上権）",$E$6="借地権（賃借権）"),IF($E$157&lt;&gt;"","←リスト選択","【入力不要】"),"【入力不要】")</f>
        <v>【入力不要】</v>
      </c>
      <c r="I159" s="22"/>
    </row>
    <row r="160" spans="3:9" x14ac:dyDescent="0.15">
      <c r="C160" s="70" t="s">
        <v>626</v>
      </c>
      <c r="D160" s="25" t="s">
        <v>537</v>
      </c>
      <c r="E160" s="155"/>
      <c r="F160" s="18" t="str">
        <f>IF(OR($E$6="借地権（地上権）",$E$6="借地権（賃借権）"),IF($E$157&lt;&gt;"","←直接入力　単位：円","【入力不要】"),"【入力不要】")</f>
        <v>【入力不要】</v>
      </c>
      <c r="I160" s="22" t="s">
        <v>6090</v>
      </c>
    </row>
    <row r="161" spans="3:9" x14ac:dyDescent="0.15">
      <c r="C161" s="70" t="s">
        <v>626</v>
      </c>
      <c r="D161" s="25" t="s">
        <v>538</v>
      </c>
      <c r="E161" s="28"/>
      <c r="F161" s="18" t="str">
        <f>IF(OR($E$6="借地権（地上権）",$E$6="借地権（賃借権）"),IF($E$157&lt;&gt;"","←リスト選択又は直接入力","【入力不要】"),"【入力不要】")</f>
        <v>【入力不要】</v>
      </c>
      <c r="I161" s="22"/>
    </row>
    <row r="162" spans="3:9" x14ac:dyDescent="0.15">
      <c r="C162" s="70" t="s">
        <v>626</v>
      </c>
      <c r="D162" s="25" t="s">
        <v>539</v>
      </c>
      <c r="E162" s="51"/>
      <c r="F162" s="18" t="str">
        <f>IF(OR($E$6="借地権（地上権）",$E$6="借地権（賃借権）"),IF($E$157&lt;&gt;"","←直接入力　半角数字","【入力不要】"),"【入力不要】")</f>
        <v>【入力不要】</v>
      </c>
      <c r="I162" s="22" t="s">
        <v>527</v>
      </c>
    </row>
    <row r="163" spans="3:9" x14ac:dyDescent="0.15">
      <c r="C163" s="70" t="s">
        <v>626</v>
      </c>
      <c r="D163" s="25" t="s">
        <v>540</v>
      </c>
      <c r="E163" s="50"/>
      <c r="F163" s="18" t="str">
        <f>IF(OR($E$6="借地権（地上権）",$E$6="借地権（賃借権）"),IF($E$157&lt;&gt;"","←直接入力　半角数字","【入力不要】"),"【入力不要】")</f>
        <v>【入力不要】</v>
      </c>
      <c r="I163" s="22" t="s">
        <v>5470</v>
      </c>
    </row>
    <row r="164" spans="3:9" x14ac:dyDescent="0.15">
      <c r="C164" s="70" t="s">
        <v>626</v>
      </c>
      <c r="D164" s="25" t="s">
        <v>545</v>
      </c>
      <c r="E164" s="50"/>
      <c r="F164" s="18" t="str">
        <f>IF(OR($E$6="借地権（地上権）",$E$6="借地権（賃借権）"),IF($E$163&lt;&gt;"","←直接入力　半角数字","【入力不要】"),"【入力不要】")</f>
        <v>【入力不要】</v>
      </c>
      <c r="I164" s="22" t="s">
        <v>5468</v>
      </c>
    </row>
    <row r="165" spans="3:9" x14ac:dyDescent="0.15">
      <c r="C165" s="70" t="s">
        <v>626</v>
      </c>
      <c r="D165" s="25" t="s">
        <v>541</v>
      </c>
      <c r="E165" s="28"/>
      <c r="F165" s="18" t="str">
        <f>IF(OR($E$6="借地権（地上権）",$E$6="借地権（賃借権）"),IF($E$163&lt;&gt;"","←リスト選択","【入力不要】"),"【入力不要】")</f>
        <v>【入力不要】</v>
      </c>
      <c r="I165" s="22"/>
    </row>
    <row r="166" spans="3:9" x14ac:dyDescent="0.15">
      <c r="C166" s="70" t="s">
        <v>626</v>
      </c>
      <c r="D166" s="25" t="s">
        <v>542</v>
      </c>
      <c r="E166" s="155"/>
      <c r="F166" s="18" t="str">
        <f>IF(OR($E$6="借地権（地上権）",$E$6="借地権（賃借権）"),IF($E$163&lt;&gt;"","←直接入力　単位：円","【入力不要】"),"【入力不要】")</f>
        <v>【入力不要】</v>
      </c>
      <c r="I166" s="22" t="s">
        <v>6090</v>
      </c>
    </row>
    <row r="167" spans="3:9" x14ac:dyDescent="0.15">
      <c r="C167" s="70" t="s">
        <v>626</v>
      </c>
      <c r="D167" s="25" t="s">
        <v>543</v>
      </c>
      <c r="E167" s="28"/>
      <c r="F167" s="18" t="str">
        <f>IF(OR($E$6="借地権（地上権）",$E$6="借地権（賃借権）"),IF($E$163&lt;&gt;"","←リスト選択又は直接入力","【入力不要】"),"【入力不要】")</f>
        <v>【入力不要】</v>
      </c>
      <c r="I167" s="22"/>
    </row>
    <row r="168" spans="3:9" x14ac:dyDescent="0.15">
      <c r="C168" s="70" t="s">
        <v>626</v>
      </c>
      <c r="D168" s="25" t="s">
        <v>544</v>
      </c>
      <c r="E168" s="51"/>
      <c r="F168" s="18" t="str">
        <f>IF(OR($E$6="借地権（地上権）",$E$6="借地権（賃借権）"),IF($E$163&lt;&gt;"","←直接入力　半角数字","【入力不要】"),"【入力不要】")</f>
        <v>【入力不要】</v>
      </c>
      <c r="I168" s="22" t="s">
        <v>527</v>
      </c>
    </row>
    <row r="169" spans="3:9" x14ac:dyDescent="0.15">
      <c r="C169" s="70" t="s">
        <v>5656</v>
      </c>
      <c r="D169" s="25" t="s">
        <v>334</v>
      </c>
      <c r="E169" s="27"/>
      <c r="F169" s="18" t="s">
        <v>98</v>
      </c>
      <c r="I169" s="22" t="s">
        <v>363</v>
      </c>
    </row>
    <row r="170" spans="3:9" x14ac:dyDescent="0.15">
      <c r="C170" s="70" t="s">
        <v>5657</v>
      </c>
      <c r="D170" s="25" t="s">
        <v>334</v>
      </c>
      <c r="E170" s="153"/>
      <c r="F170" s="18" t="s">
        <v>5655</v>
      </c>
      <c r="I170" s="22" t="s">
        <v>5654</v>
      </c>
    </row>
    <row r="171" spans="3:9" x14ac:dyDescent="0.15">
      <c r="C171" s="59" t="s">
        <v>232</v>
      </c>
      <c r="D171" s="60"/>
      <c r="E171" s="60"/>
      <c r="F171" s="61"/>
      <c r="I171" s="55" t="s">
        <v>611</v>
      </c>
    </row>
    <row r="172" spans="3:9" x14ac:dyDescent="0.15">
      <c r="C172" s="62" t="s">
        <v>206</v>
      </c>
      <c r="D172" s="63" t="s">
        <v>6061</v>
      </c>
      <c r="E172" s="27"/>
      <c r="F172" s="18" t="s">
        <v>98</v>
      </c>
      <c r="I172" s="22"/>
    </row>
    <row r="173" spans="3:9" x14ac:dyDescent="0.15">
      <c r="C173" s="62" t="s">
        <v>206</v>
      </c>
      <c r="D173" s="63" t="s">
        <v>207</v>
      </c>
      <c r="E173" s="79" t="str">
        <f>IF(AND(E58="",E59="",E61="",E62=""),"",IF(AND(E60&lt;&gt;"",E72&lt;&gt;""),IF(OR(E172="実測清算なし（契約書上の面積：実測）",E172="実測清算あり（契約書上の面積：実測）"),E62,E61),IF(OR(E172="実測清算なし（契約書上の面積：実測）",E172="実測清算あり（契約書上の面積：実測）"),E59,E58)))</f>
        <v/>
      </c>
      <c r="F173" s="18" t="s">
        <v>5731</v>
      </c>
      <c r="I173" s="22" t="s">
        <v>5695</v>
      </c>
    </row>
    <row r="174" spans="3:9" x14ac:dyDescent="0.15">
      <c r="C174" s="62" t="s">
        <v>206</v>
      </c>
      <c r="D174" s="63" t="s">
        <v>208</v>
      </c>
      <c r="E174" s="79" t="str">
        <f>IF(E172="","",IF(OR(E172="実測清算なし（契約書上の面積：実測）",E172="実測清算あり（契約書上の面積：実測）"),E79,E78))</f>
        <v/>
      </c>
      <c r="F174" s="18" t="s">
        <v>5731</v>
      </c>
      <c r="I174" s="22" t="s">
        <v>6062</v>
      </c>
    </row>
    <row r="175" spans="3:9" x14ac:dyDescent="0.15">
      <c r="C175" s="62" t="s">
        <v>206</v>
      </c>
      <c r="D175" s="63" t="s">
        <v>209</v>
      </c>
      <c r="E175" s="79" t="str">
        <f>IF(E172="","",IF(OR(E172="実測清算なし（契約書上の面積：実測）",E172="実測清算あり（契約書上の面積：実測）"),E97,E96))</f>
        <v/>
      </c>
      <c r="F175" s="18" t="s">
        <v>5731</v>
      </c>
      <c r="I175" s="22" t="s">
        <v>5471</v>
      </c>
    </row>
    <row r="176" spans="3:9" x14ac:dyDescent="0.15">
      <c r="C176" s="62" t="s">
        <v>206</v>
      </c>
      <c r="D176" s="63" t="s">
        <v>214</v>
      </c>
      <c r="E176" s="80" t="str">
        <f>IF(E60="",IF(E172="","",SUM(E173:E175)),IF(OR(E172="実測清算なし（契約書上の面積：実測）",E172="実測清算あり（契約書上の面積：実測）"),E62,E61))</f>
        <v/>
      </c>
      <c r="F176" s="18" t="s">
        <v>5731</v>
      </c>
      <c r="I176" s="22" t="s">
        <v>5471</v>
      </c>
    </row>
    <row r="177" spans="3:9" x14ac:dyDescent="0.15">
      <c r="C177" s="62" t="s">
        <v>206</v>
      </c>
      <c r="D177" s="63" t="s">
        <v>210</v>
      </c>
      <c r="E177" s="32"/>
      <c r="F177" s="18" t="s">
        <v>215</v>
      </c>
      <c r="I177" s="22" t="s">
        <v>5472</v>
      </c>
    </row>
    <row r="178" spans="3:9" x14ac:dyDescent="0.15">
      <c r="C178" s="62" t="s">
        <v>206</v>
      </c>
      <c r="D178" s="63" t="s">
        <v>211</v>
      </c>
      <c r="E178" s="32"/>
      <c r="F178" s="18" t="s">
        <v>215</v>
      </c>
      <c r="I178" s="22" t="s">
        <v>5472</v>
      </c>
    </row>
    <row r="179" spans="3:9" x14ac:dyDescent="0.15">
      <c r="C179" s="62" t="s">
        <v>206</v>
      </c>
      <c r="D179" s="63" t="s">
        <v>212</v>
      </c>
      <c r="E179" s="32"/>
      <c r="F179" s="18" t="s">
        <v>215</v>
      </c>
      <c r="I179" s="22" t="s">
        <v>5472</v>
      </c>
    </row>
    <row r="180" spans="3:9" x14ac:dyDescent="0.15">
      <c r="C180" s="62" t="s">
        <v>206</v>
      </c>
      <c r="D180" s="63" t="s">
        <v>213</v>
      </c>
      <c r="E180" s="81" t="str">
        <f>IF(E172="","",SUM(E177:E179))</f>
        <v/>
      </c>
      <c r="F180" s="18" t="s">
        <v>5731</v>
      </c>
      <c r="I180" s="22"/>
    </row>
    <row r="181" spans="3:9" x14ac:dyDescent="0.15">
      <c r="C181" s="62" t="s">
        <v>206</v>
      </c>
      <c r="D181" s="63" t="s">
        <v>216</v>
      </c>
      <c r="E181" s="82" t="str">
        <f>IF(E172="","",IF(AND(E173&lt;&gt;0,E177&lt;&gt;0),IF(AND(E174=0,E175=0),INT(E177/E176),INT(E177/E173)),""))</f>
        <v/>
      </c>
      <c r="F181" s="18" t="s">
        <v>5731</v>
      </c>
      <c r="I181" s="22"/>
    </row>
    <row r="182" spans="3:9" x14ac:dyDescent="0.15">
      <c r="C182" s="62" t="s">
        <v>206</v>
      </c>
      <c r="D182" s="63" t="s">
        <v>217</v>
      </c>
      <c r="E182" s="82" t="str">
        <f>IF(E172="","",IF(AND(E174&lt;&gt;0,E178&lt;&gt;0),INT(E178/E174),""))</f>
        <v/>
      </c>
      <c r="F182" s="18" t="s">
        <v>5731</v>
      </c>
      <c r="I182" s="22"/>
    </row>
    <row r="183" spans="3:9" x14ac:dyDescent="0.15">
      <c r="C183" s="62" t="s">
        <v>206</v>
      </c>
      <c r="D183" s="63" t="s">
        <v>218</v>
      </c>
      <c r="E183" s="82" t="str">
        <f>IF(E172="","",IF(AND(E175&lt;&gt;0,E179&lt;&gt;0),INT(E179/E175),""))</f>
        <v/>
      </c>
      <c r="F183" s="18" t="s">
        <v>5731</v>
      </c>
      <c r="I183" s="22"/>
    </row>
    <row r="184" spans="3:9" x14ac:dyDescent="0.15">
      <c r="C184" s="62" t="s">
        <v>206</v>
      </c>
      <c r="D184" s="63" t="s">
        <v>219</v>
      </c>
      <c r="E184" s="81" t="str">
        <f>IF(E172="","",INT(E180/E176))</f>
        <v/>
      </c>
      <c r="F184" s="18" t="s">
        <v>5731</v>
      </c>
      <c r="I184" s="22"/>
    </row>
    <row r="185" spans="3:9" x14ac:dyDescent="0.15">
      <c r="C185" s="62" t="s">
        <v>206</v>
      </c>
      <c r="D185" s="63" t="s">
        <v>229</v>
      </c>
      <c r="E185" s="82" t="str">
        <f>IF($E$108="","",$E$108)</f>
        <v/>
      </c>
      <c r="F185" s="18" t="str">
        <f>IF($E$108="","【107行目で工作物を選択】","←自動表示【入力禁止】")</f>
        <v>【107行目で工作物を選択】</v>
      </c>
      <c r="I185" s="22" t="s">
        <v>6099</v>
      </c>
    </row>
    <row r="186" spans="3:9" x14ac:dyDescent="0.15">
      <c r="C186" s="62" t="s">
        <v>206</v>
      </c>
      <c r="D186" s="63" t="s">
        <v>230</v>
      </c>
      <c r="E186" s="82" t="str">
        <f>IF($E$122="","",$E$122)</f>
        <v/>
      </c>
      <c r="F186" s="18" t="str">
        <f>IF($E$122="","【121行目で工作物を選択】","←自動表示【入力禁止】")</f>
        <v>【121行目で工作物を選択】</v>
      </c>
      <c r="I186" s="22" t="s">
        <v>5473</v>
      </c>
    </row>
    <row r="187" spans="3:9" x14ac:dyDescent="0.15">
      <c r="C187" s="62" t="s">
        <v>206</v>
      </c>
      <c r="D187" s="63" t="s">
        <v>231</v>
      </c>
      <c r="E187" s="82" t="str">
        <f>IF($E$136="","",$E$136)</f>
        <v/>
      </c>
      <c r="F187" s="18" t="str">
        <f>IF($E$136="","【135行目で工作物を選択】","←リスト選択")</f>
        <v>【135行目で工作物を選択】</v>
      </c>
      <c r="I187" s="22" t="s">
        <v>5474</v>
      </c>
    </row>
    <row r="188" spans="3:9" x14ac:dyDescent="0.15">
      <c r="C188" s="62" t="s">
        <v>206</v>
      </c>
      <c r="D188" s="63" t="s">
        <v>225</v>
      </c>
      <c r="E188" s="33"/>
      <c r="F188" s="18" t="str">
        <f>IF($E$108="","【入力不要】",IF($E$108="なし","←「0」を直接入力",IF($E$185="","【184行目を先に選択】","←直接入力　半角数字")))</f>
        <v>【入力不要】</v>
      </c>
      <c r="I188" s="99" t="s">
        <v>6098</v>
      </c>
    </row>
    <row r="189" spans="3:9" x14ac:dyDescent="0.15">
      <c r="C189" s="62" t="s">
        <v>206</v>
      </c>
      <c r="D189" s="63" t="s">
        <v>226</v>
      </c>
      <c r="E189" s="33"/>
      <c r="F189" s="18" t="str">
        <f>IF($E$122="","【入力不要】",IF($E$186="","【185行目を先に選択】","←直接入力　半角数字"))</f>
        <v>【入力不要】</v>
      </c>
      <c r="I189" s="99" t="s">
        <v>5489</v>
      </c>
    </row>
    <row r="190" spans="3:9" x14ac:dyDescent="0.15">
      <c r="C190" s="62" t="s">
        <v>206</v>
      </c>
      <c r="D190" s="63" t="s">
        <v>227</v>
      </c>
      <c r="E190" s="33"/>
      <c r="F190" s="18" t="str">
        <f>IF($E$136="","【入力不要】",IF($E$187="","【186行目を先に選択】","←直接入力　半角数字"))</f>
        <v>【入力不要】</v>
      </c>
      <c r="I190" s="99" t="s">
        <v>5490</v>
      </c>
    </row>
    <row r="191" spans="3:9" x14ac:dyDescent="0.15">
      <c r="C191" s="62" t="s">
        <v>206</v>
      </c>
      <c r="D191" s="63" t="s">
        <v>228</v>
      </c>
      <c r="E191" s="81" t="str">
        <f>IF(E180="","",SUM(E188:E190))</f>
        <v/>
      </c>
      <c r="F191" s="18" t="s">
        <v>5731</v>
      </c>
      <c r="I191" s="22"/>
    </row>
    <row r="192" spans="3:9" x14ac:dyDescent="0.15">
      <c r="C192" s="86" t="s">
        <v>437</v>
      </c>
      <c r="D192" s="87"/>
      <c r="E192" s="88"/>
      <c r="F192" s="89"/>
      <c r="I192" s="55" t="s">
        <v>610</v>
      </c>
    </row>
    <row r="193" spans="3:9" x14ac:dyDescent="0.15">
      <c r="C193" s="34" t="s">
        <v>233</v>
      </c>
      <c r="D193" s="14" t="s">
        <v>234</v>
      </c>
      <c r="E193" s="27"/>
      <c r="F193" s="18" t="s">
        <v>98</v>
      </c>
      <c r="I193" s="22"/>
    </row>
    <row r="194" spans="3:9" x14ac:dyDescent="0.15">
      <c r="C194" s="34" t="s">
        <v>233</v>
      </c>
      <c r="D194" s="34" t="s">
        <v>242</v>
      </c>
      <c r="E194" s="35"/>
      <c r="F194" s="18" t="str">
        <f>IF($E$193="05 買いの一団で上記４以外","←直接入力　半角数字","【入力不要】")</f>
        <v>【入力不要】</v>
      </c>
      <c r="I194" s="22" t="s">
        <v>6096</v>
      </c>
    </row>
    <row r="195" spans="3:9" x14ac:dyDescent="0.15">
      <c r="C195" s="34" t="s">
        <v>233</v>
      </c>
      <c r="D195" s="34" t="s">
        <v>462</v>
      </c>
      <c r="E195" s="83" t="str">
        <f>SUBSTITUTE(SUBSTITUTE(SUBSTITUTE(入力シート!E51,設定シート!$B$5,""),設定シート!$B$6,""),設定シート!$B$7,"")&amp;E52&amp;E53&amp;E60</f>
        <v/>
      </c>
      <c r="F195" s="18" t="s">
        <v>5730</v>
      </c>
      <c r="I195" s="22" t="s">
        <v>463</v>
      </c>
    </row>
    <row r="196" spans="3:9" x14ac:dyDescent="0.15">
      <c r="C196" s="34" t="s">
        <v>233</v>
      </c>
      <c r="D196" s="34" t="s">
        <v>456</v>
      </c>
      <c r="E196" s="44"/>
      <c r="F196" s="18" t="str">
        <f>IF(AND($E$193&lt;&gt;"01 単独の届出",$E$193&lt;&gt;""),"←直接入力　半角数字","【入力不要】")</f>
        <v>【入力不要】</v>
      </c>
      <c r="I196" s="22" t="s">
        <v>453</v>
      </c>
    </row>
    <row r="197" spans="3:9" x14ac:dyDescent="0.15">
      <c r="C197" s="34" t="s">
        <v>233</v>
      </c>
      <c r="D197" s="14" t="s">
        <v>5451</v>
      </c>
      <c r="E197" s="111"/>
      <c r="F197" s="52" t="s">
        <v>5453</v>
      </c>
      <c r="I197" s="22" t="s">
        <v>5502</v>
      </c>
    </row>
    <row r="198" spans="3:9" x14ac:dyDescent="0.15">
      <c r="C198" s="34" t="s">
        <v>233</v>
      </c>
      <c r="D198" s="14" t="s">
        <v>243</v>
      </c>
      <c r="E198" s="27"/>
      <c r="F198" s="18" t="s">
        <v>98</v>
      </c>
      <c r="I198" s="22"/>
    </row>
    <row r="199" spans="3:9" x14ac:dyDescent="0.15">
      <c r="C199" s="34" t="s">
        <v>233</v>
      </c>
      <c r="D199" s="14" t="s">
        <v>59</v>
      </c>
      <c r="E199" s="27"/>
      <c r="F199" s="52" t="s">
        <v>5475</v>
      </c>
      <c r="I199" s="22" t="s">
        <v>5727</v>
      </c>
    </row>
    <row r="200" spans="3:9" x14ac:dyDescent="0.15">
      <c r="C200" s="34" t="s">
        <v>233</v>
      </c>
      <c r="D200" s="14" t="s">
        <v>291</v>
      </c>
      <c r="E200" s="27"/>
      <c r="F200" s="52" t="str">
        <f>IF($E$199="","【利用目的を先に選択】","←リスト選択後、修正可能")</f>
        <v>【利用目的を先に選択】</v>
      </c>
      <c r="I200" s="22" t="s">
        <v>436</v>
      </c>
    </row>
    <row r="201" spans="3:9" x14ac:dyDescent="0.15">
      <c r="C201" s="34" t="s">
        <v>233</v>
      </c>
      <c r="D201" s="14" t="s">
        <v>375</v>
      </c>
      <c r="E201" s="40"/>
      <c r="F201" s="52" t="str">
        <f>IF(LEFT($E$199,2)="住宅","←直接入力　半角数字","【利用目的が住宅の場合】")</f>
        <v>【利用目的が住宅の場合】</v>
      </c>
      <c r="I201" s="22" t="s">
        <v>424</v>
      </c>
    </row>
    <row r="202" spans="3:9" x14ac:dyDescent="0.15">
      <c r="C202" s="34" t="s">
        <v>233</v>
      </c>
      <c r="D202" s="14" t="s">
        <v>5543</v>
      </c>
      <c r="E202" s="113"/>
      <c r="F202" s="18" t="s">
        <v>96</v>
      </c>
      <c r="I202" s="22" t="s">
        <v>5544</v>
      </c>
    </row>
    <row r="203" spans="3:9" x14ac:dyDescent="0.15">
      <c r="C203" s="34" t="s">
        <v>233</v>
      </c>
      <c r="D203" s="110" t="s">
        <v>5501</v>
      </c>
      <c r="E203" s="44"/>
      <c r="F203" s="52" t="str">
        <f>IF(OR(LEFT($E$200,2)="共同",LEFT($E$199,2)="住宅"),"←直接入力　半角数字","【入力不要】")</f>
        <v>【入力不要】</v>
      </c>
      <c r="I203" s="22" t="s">
        <v>5500</v>
      </c>
    </row>
    <row r="204" spans="3:9" x14ac:dyDescent="0.15">
      <c r="C204" s="34" t="s">
        <v>233</v>
      </c>
      <c r="D204" s="14" t="s">
        <v>423</v>
      </c>
      <c r="E204" s="106"/>
      <c r="F204" s="52" t="str">
        <f>IF(OR($E$198="有（解体のみ）",$E$198="有（解体&amp;建設）",$E$198="有（解体&amp;造成）",$E$198="有（解体&amp;造成&amp;建設）"),"←直接入力 単位：万円/坪","【入力不要】")</f>
        <v>【入力不要】</v>
      </c>
      <c r="I204" s="22" t="s">
        <v>6097</v>
      </c>
    </row>
    <row r="205" spans="3:9" x14ac:dyDescent="0.15">
      <c r="C205" s="34" t="s">
        <v>233</v>
      </c>
      <c r="D205" s="14" t="s">
        <v>419</v>
      </c>
      <c r="E205" s="106"/>
      <c r="F205" s="52" t="str">
        <f>IF(OR($E$198="有（造成のみ）",$E$198="有（造成&amp;建設）",$E$198="有（解体&amp;造成）",$E$198="有（解体&amp;造成&amp;建設）"),"←直接入力 単位：万円/坪","【入力不要】")</f>
        <v>【入力不要】</v>
      </c>
      <c r="I205" s="22" t="s">
        <v>6094</v>
      </c>
    </row>
    <row r="206" spans="3:9" x14ac:dyDescent="0.15">
      <c r="C206" s="34" t="s">
        <v>233</v>
      </c>
      <c r="D206" s="14" t="s">
        <v>427</v>
      </c>
      <c r="E206" s="42"/>
      <c r="F206" s="52" t="str">
        <f>IF($E$198="無（継続利用）","【入力不要】",IF(OR($E$198="有（建設のみ）",$E$198="有（造成&amp;建設）",$E$198="有（解体&amp;建設）",$E$198="有（解体&amp;造成&amp;建設）",$E$199="住宅（自用）",$E$199="住宅（賃貸）",$E$199="（販売）",$E$199="商業施設（自用）",$E$199="商業施設（賃貸）",$E$199="商業施設（販売）",$E$199="生産施設",$E$199="レクリエーション施設",$E$199="ゴルフ場",$E$199="別荘（自用）",$E$199="別荘（賃貸）",$E$199="別荘（販売）",$E$199="林業",$E$199="農業・畜産業・水産業",$E$199="駐車場",$E$199="病院等その他の利用目的",$E$199="資産保有・転売等目的",$E$199="その他"),"←リスト選択","【入力不要】"))</f>
        <v>【入力不要】</v>
      </c>
      <c r="I206" s="22"/>
    </row>
    <row r="207" spans="3:9" x14ac:dyDescent="0.15">
      <c r="C207" s="34" t="s">
        <v>233</v>
      </c>
      <c r="D207" s="14" t="s">
        <v>470</v>
      </c>
      <c r="E207" s="45"/>
      <c r="F207" s="52" t="str">
        <f>IF($E$198="無（継続利用）","【入力不要】",IF(OR($E$198="有（建設のみ）",$E$198="有（造成&amp;建設）",$E$198="有（解体&amp;建設）",$E$198="有（解体&amp;造成&amp;建設）",$E$199="住宅（自用）",$E$199="住宅（賃貸）",$E$199="（販売）",$E$199="商業施設（自用）",$E$199="商業施設（賃貸）",$E$199="商業施設（販売）",$E$199="生産施設",$E$199="レクリエーション施設",$E$199="ゴルフ場",$E$199="別荘（自用）",$E$199="別荘（賃貸）",$E$199="別荘（販売）",$E$199="林業",$E$199="農業・畜産業・水産業",$E$199="駐車場",$E$199="病院等その他の利用目的",$E$199="資産保有・転売等目的",$E$199="その他"),"←リスト選択後修正","【入力不要】"))</f>
        <v>【入力不要】</v>
      </c>
      <c r="I207" s="22" t="s">
        <v>552</v>
      </c>
    </row>
    <row r="208" spans="3:9" x14ac:dyDescent="0.15">
      <c r="C208" s="34" t="s">
        <v>233</v>
      </c>
      <c r="D208" s="34" t="s">
        <v>5513</v>
      </c>
      <c r="E208" s="44"/>
      <c r="F208" s="52" t="str">
        <f>IF($E$198="無（継続利用）","【入力不要】",IF(OR($E$198="有（建設のみ）",$E$198="有（造成&amp;建設）",$E$198="有（解体&amp;建設）",$E$198="有（解体&amp;造成&amp;建設）",$E$206&lt;&gt;""),"←直接入力　半角数字","【入力不要】"))</f>
        <v>【入力不要】</v>
      </c>
      <c r="I208" s="22" t="s">
        <v>5511</v>
      </c>
    </row>
    <row r="209" spans="3:9" x14ac:dyDescent="0.15">
      <c r="C209" s="34" t="s">
        <v>233</v>
      </c>
      <c r="D209" s="34" t="s">
        <v>5512</v>
      </c>
      <c r="E209" s="44"/>
      <c r="F209" s="52" t="str">
        <f>IF($E$198="無（継続利用）","【入力不要】",IF(AND($E$200="共同住宅",OR($E$198="有（建設のみ）",$E$198="有（造成&amp;建設）",$E$198="有（解体&amp;建設）",$E$198="有（解体&amp;造成&amp;建設）")),"←直接入力　半角数字","【入力不要】"))</f>
        <v>【入力不要】</v>
      </c>
      <c r="I209" s="22" t="s">
        <v>5511</v>
      </c>
    </row>
    <row r="210" spans="3:9" x14ac:dyDescent="0.15">
      <c r="C210" s="34" t="s">
        <v>233</v>
      </c>
      <c r="D210" s="14" t="s">
        <v>475</v>
      </c>
      <c r="E210" s="106"/>
      <c r="F210" s="52" t="str">
        <f>IF($E$198="無（継続利用）","【入力不要】",IF(OR($E$198="有（建設のみ）",$E$198="有（造成&amp;建設）",$E$198="有（解体&amp;建設）",$E$198="有（解体&amp;造成&amp;建設）"),"←直接入力 単位：万円/坪","【入力不要】"))</f>
        <v>【入力不要】</v>
      </c>
      <c r="I210" s="22" t="s">
        <v>6089</v>
      </c>
    </row>
    <row r="211" spans="3:9" x14ac:dyDescent="0.15">
      <c r="C211" s="34" t="s">
        <v>233</v>
      </c>
      <c r="D211" s="14" t="s">
        <v>476</v>
      </c>
      <c r="E211" s="43"/>
      <c r="F211" s="52" t="str">
        <f>IF($E$198="無（継続利用）","【入力不要】",IF(OR($E$198="有（建設のみ）",$E$198="有（造成&amp;建設）",$E$198="有（解体&amp;建設）",$E$198="有（解体&amp;造成&amp;建設）",$E$198="有（造成のみ）"),"←直接入力（半角数字と/）","【入力不要】"))</f>
        <v>【入力不要】</v>
      </c>
      <c r="I211" s="22" t="s">
        <v>5720</v>
      </c>
    </row>
    <row r="212" spans="3:9" x14ac:dyDescent="0.15">
      <c r="C212" s="34" t="s">
        <v>233</v>
      </c>
      <c r="D212" s="14" t="s">
        <v>473</v>
      </c>
      <c r="E212" s="43"/>
      <c r="F212" s="52" t="str">
        <f>IF($E$198="無（継続利用）","【入力不要】",IF(OR($E$198="有（建設のみ）",$E$198="有（造成&amp;建設）",$E$198="有（解体&amp;建設）",$E$198="有（解体&amp;造成&amp;建設）",$E$198="有（造成のみ）"),"←直接入力（半角数字と/）","【入力不要】"))</f>
        <v>【入力不要】</v>
      </c>
      <c r="I212" s="22" t="s">
        <v>5720</v>
      </c>
    </row>
    <row r="213" spans="3:9" x14ac:dyDescent="0.15">
      <c r="C213" s="34" t="s">
        <v>233</v>
      </c>
      <c r="D213" s="14" t="s">
        <v>420</v>
      </c>
      <c r="E213" s="43"/>
      <c r="F213" s="52" t="str">
        <f>IF($E$198="無（継続利用）","【入力不要】",IF(OR($E$198="有（建設のみ）",$E$198="有（造成&amp;建設）",$E$198="有（解体&amp;建設）",$E$198="有（解体&amp;造成&amp;建設）",$E$198="有（造成のみ）"),"←直接入力（半角数字と/）","【入力不要】"))</f>
        <v>【入力不要】</v>
      </c>
      <c r="I213" s="22" t="s">
        <v>5720</v>
      </c>
    </row>
    <row r="214" spans="3:9" x14ac:dyDescent="0.15">
      <c r="C214" s="34" t="s">
        <v>233</v>
      </c>
      <c r="D214" s="14" t="s">
        <v>421</v>
      </c>
      <c r="E214" s="156"/>
      <c r="F214" s="52" t="str">
        <f>IF(OR($E$199="住宅（販売）",$E$199="商業施設（販売）",$E$199="別荘（販売）"),"←直接入力 単位：万円/戸","【入力不要】")</f>
        <v>【入力不要】</v>
      </c>
      <c r="I214" s="22" t="s">
        <v>6092</v>
      </c>
    </row>
    <row r="215" spans="3:9" x14ac:dyDescent="0.15">
      <c r="C215" s="34" t="s">
        <v>233</v>
      </c>
      <c r="D215" s="14" t="str">
        <f>IF(OR(E200="戸建住宅",E200="分譲地"),"１区画の平均面積","平均面積（入力不要）")</f>
        <v>平均面積（入力不要）</v>
      </c>
      <c r="E215" s="109" t="str">
        <f>IF(AND(E176&lt;&gt;"",E201&lt;&gt;"",OR(E200="戸建住宅",E200="分譲地")),INT((E176-E203)/E201*100)/100,"")</f>
        <v/>
      </c>
      <c r="F215" s="18" t="s">
        <v>5731</v>
      </c>
      <c r="I215" s="22" t="s">
        <v>5499</v>
      </c>
    </row>
    <row r="216" spans="3:9" x14ac:dyDescent="0.15">
      <c r="C216" s="34" t="s">
        <v>233</v>
      </c>
      <c r="D216" s="14" t="s">
        <v>474</v>
      </c>
      <c r="E216" s="108" t="str">
        <f>IF(OR(AND(E201&lt;&gt;"",E208&lt;&gt;""),AND(E201&lt;&gt;"",E209&lt;&gt;"")),IF(E200="戸建住宅",INT(E208/E201),IF(E200="共同住宅",INT(E209/E201*100)/100,"")),"")</f>
        <v/>
      </c>
      <c r="F216" s="18" t="s">
        <v>5731</v>
      </c>
      <c r="I216" s="22" t="s">
        <v>5478</v>
      </c>
    </row>
    <row r="217" spans="3:9" x14ac:dyDescent="0.15">
      <c r="C217" s="34" t="s">
        <v>233</v>
      </c>
      <c r="D217" s="14" t="s">
        <v>477</v>
      </c>
      <c r="E217" s="112" t="str">
        <f>IF(AND(E176&lt;&gt;"",E203&lt;&gt;""),INT((E176-E203)/E176*10000)/100,"")</f>
        <v/>
      </c>
      <c r="F217" s="18" t="s">
        <v>5731</v>
      </c>
      <c r="I217" s="22" t="s">
        <v>5477</v>
      </c>
    </row>
    <row r="218" spans="3:9" x14ac:dyDescent="0.15">
      <c r="C218" s="34" t="s">
        <v>233</v>
      </c>
      <c r="D218" s="14" t="s">
        <v>5449</v>
      </c>
      <c r="E218" s="158"/>
      <c r="F218" s="18" t="str">
        <f>IF(OR($E$199="住宅（賃貸）",$E$199="商業施設（賃貸）",$E$199="別荘（賃貸）",$E$6="借地権（地上権）",$E$6="借地権（賃借権）",$E$6="底地権",$E$6="信託受益権",$E$6="定期借地権（一般）",$E$6="定期借地権（事業用）",$E$6="定期借地権（建物譲渡特約付）"),"←直接入力　半角数字","【入力不要】")</f>
        <v>【入力不要】</v>
      </c>
      <c r="I218" s="22" t="s">
        <v>6088</v>
      </c>
    </row>
    <row r="219" spans="3:9" x14ac:dyDescent="0.15">
      <c r="C219" s="34" t="s">
        <v>233</v>
      </c>
      <c r="D219" s="14" t="s">
        <v>5450</v>
      </c>
      <c r="E219" s="47"/>
      <c r="F219" s="52" t="str">
        <f>IF(OR($E$199="住宅（賃貸）",$E$199="商業施設（賃貸）",$E$199="別荘（賃貸）",$E$6="借地権（地上権）",$E$6="借地権（賃借権）",$E$6="信託受益権"),"←直接入力　半角数字","【入力不要】")</f>
        <v>【入力不要】</v>
      </c>
      <c r="I219" s="22" t="s">
        <v>5476</v>
      </c>
    </row>
    <row r="220" spans="3:9" x14ac:dyDescent="0.15">
      <c r="C220" s="34" t="s">
        <v>233</v>
      </c>
      <c r="D220" s="14" t="s">
        <v>5452</v>
      </c>
      <c r="E220" s="47"/>
      <c r="F220" s="52" t="str">
        <f>IF($E$6="信託受益権","←直接入力　半角数字","【入力不要】")</f>
        <v>【入力不要】</v>
      </c>
      <c r="I220" s="22" t="s">
        <v>6087</v>
      </c>
    </row>
    <row r="221" spans="3:9" x14ac:dyDescent="0.15">
      <c r="C221" s="94" t="s">
        <v>460</v>
      </c>
      <c r="D221" s="14" t="s">
        <v>455</v>
      </c>
      <c r="E221" s="45"/>
      <c r="F221" s="18" t="s">
        <v>458</v>
      </c>
      <c r="I221" s="22" t="s">
        <v>457</v>
      </c>
    </row>
    <row r="222" spans="3:9" x14ac:dyDescent="0.15">
      <c r="C222" s="94" t="s">
        <v>460</v>
      </c>
      <c r="D222" s="14" t="s">
        <v>459</v>
      </c>
      <c r="E222" s="46"/>
      <c r="F222" s="18" t="s">
        <v>215</v>
      </c>
      <c r="I222" s="22" t="s">
        <v>461</v>
      </c>
    </row>
    <row r="223" spans="3:9" x14ac:dyDescent="0.15">
      <c r="C223" s="94" t="s">
        <v>460</v>
      </c>
      <c r="D223" s="14" t="s">
        <v>92</v>
      </c>
      <c r="E223" s="46"/>
      <c r="F223" s="18" t="s">
        <v>96</v>
      </c>
      <c r="I223" s="22" t="s">
        <v>5504</v>
      </c>
    </row>
    <row r="224" spans="3:9" x14ac:dyDescent="0.15">
      <c r="E224" s="17"/>
    </row>
    <row r="227" spans="3:9" hidden="1" x14ac:dyDescent="0.15">
      <c r="C227" s="147" t="s">
        <v>6047</v>
      </c>
      <c r="D227" s="148" t="s">
        <v>6050</v>
      </c>
      <c r="E227" s="149" t="str">
        <f>IF(E208&lt;&gt;"",E208,IF(E209&lt;&gt;"",E209,IF(E112&lt;&gt;"",E112+E126+E140,"")))</f>
        <v/>
      </c>
      <c r="F227" s="114" t="s">
        <v>5497</v>
      </c>
      <c r="I227" s="22" t="s">
        <v>6051</v>
      </c>
    </row>
    <row r="228" spans="3:9" hidden="1" x14ac:dyDescent="0.15">
      <c r="C228" s="147" t="s">
        <v>6047</v>
      </c>
      <c r="D228" s="148" t="s">
        <v>6048</v>
      </c>
      <c r="E228" s="149" t="str">
        <f>IF(E206&lt;&gt;"",IF(ISERROR(FIND("（",E206)),"",LEFT(E206,FIND("（",E206)-1)),IF(E109&lt;&gt;"",IF(ISERROR(FIND("（",E109)),"",LEFT(E109,FIND("（",E109)-1)),""))</f>
        <v/>
      </c>
      <c r="F228" s="150">
        <f>IF(OR(E199&lt;&gt;"住宅（販売）",E200&lt;&gt;"戸建住宅"),0,1)</f>
        <v>0</v>
      </c>
      <c r="I228" s="22" t="s">
        <v>6049</v>
      </c>
    </row>
    <row r="229" spans="3:9" hidden="1" x14ac:dyDescent="0.15">
      <c r="C229" s="62" t="s">
        <v>233</v>
      </c>
      <c r="D229" s="14" t="s">
        <v>5491</v>
      </c>
      <c r="E229" s="107" t="str">
        <f>IF(OR(E197="",E197=100),"","持分比率"&amp;E197&amp;"％")&amp;IF(OR(E194=0,E194=""),"","　前回の届出：受付番号「"&amp;E194&amp;"」")</f>
        <v/>
      </c>
      <c r="F229" s="114" t="s">
        <v>5497</v>
      </c>
      <c r="I229" s="22" t="s">
        <v>5498</v>
      </c>
    </row>
    <row r="230" spans="3:9" hidden="1" x14ac:dyDescent="0.15">
      <c r="C230" s="62" t="s">
        <v>233</v>
      </c>
      <c r="D230" s="14" t="s">
        <v>5492</v>
      </c>
      <c r="E230" s="107" t="str">
        <f>IF(F228=0,"","戸建分譲"&amp;"："&amp;IF(E228&lt;&gt;"",E228,""))&amp;IF(E207&lt;&gt;"",IF(E228="",E207,"、"&amp;E207),"")&amp;IF(E201="","",IF(AND(E228="",E207=""),E201,"、"&amp;E201&amp;"戸"))</f>
        <v/>
      </c>
      <c r="F230" s="114" t="s">
        <v>5497</v>
      </c>
      <c r="I230" s="22" t="s">
        <v>5498</v>
      </c>
    </row>
    <row r="231" spans="3:9" hidden="1" x14ac:dyDescent="0.15">
      <c r="C231" s="62" t="s">
        <v>233</v>
      </c>
      <c r="D231" s="14" t="s">
        <v>5493</v>
      </c>
      <c r="E231" s="107" t="str">
        <f>IF(F228=0,"",IF(OR(E206="",E215="",E216=""),"","１区画平均："&amp;E215&amp;"㎡（延床"&amp;E216&amp;"㎡）"))</f>
        <v/>
      </c>
      <c r="F231" s="114" t="s">
        <v>5497</v>
      </c>
      <c r="I231" s="22" t="s">
        <v>5498</v>
      </c>
    </row>
    <row r="232" spans="3:9" hidden="1" x14ac:dyDescent="0.15">
      <c r="C232" s="62" t="s">
        <v>5503</v>
      </c>
      <c r="D232" s="14" t="s">
        <v>5494</v>
      </c>
      <c r="E232" s="107" t="str">
        <f>IF(F228=0,"",IF(OR(E214=0,E214=""),"","販売価格："&amp;TEXT(I232,"@")&amp;"万円/戸　　")&amp;IF(OR(E213=0,E213=""),"","販売予定 "&amp;TEXT(E213,"gee.mm")))</f>
        <v/>
      </c>
      <c r="F232" s="114" t="s">
        <v>5497</v>
      </c>
      <c r="I232" s="157" t="str">
        <f>IF(E214&gt;=10000,INT(E214/10000)&amp;"億"&amp;MOD(E214,10000)&amp;"万円",E214&amp;"万円")</f>
        <v>万円</v>
      </c>
    </row>
    <row r="233" spans="3:9" hidden="1" x14ac:dyDescent="0.15">
      <c r="C233" s="62" t="s">
        <v>5503</v>
      </c>
      <c r="D233" s="14" t="s">
        <v>5495</v>
      </c>
      <c r="E233" s="107" t="str">
        <f>IF(F228=0,"",IF(OR(E204=0,E204=""),"","解体費："&amp;E204&amp;"万円/坪　　")&amp;IF(OR(E205=0,E205=""),"","造成費："&amp;E205&amp;"万円/坪　　")&amp;IF(OR(E210=0,E210=""),"","建設費："&amp;E210&amp;"万円/坪"))</f>
        <v/>
      </c>
      <c r="F233" s="114" t="s">
        <v>5497</v>
      </c>
      <c r="I233" s="22" t="s">
        <v>5498</v>
      </c>
    </row>
    <row r="234" spans="3:9" hidden="1" x14ac:dyDescent="0.15">
      <c r="C234" s="62" t="s">
        <v>5503</v>
      </c>
      <c r="D234" s="14" t="s">
        <v>5496</v>
      </c>
      <c r="E234" s="107" t="str">
        <f>IF(F228=0,"",IF(OR(E211=0,E211=""),"","工期："&amp;TEXT(E211,"gee.mm"))&amp;IF(OR(E212=0,E212=""),"","～"&amp;TEXT(E212,"gee.mm")))</f>
        <v/>
      </c>
      <c r="F234" s="114" t="s">
        <v>5497</v>
      </c>
      <c r="I234" s="22" t="s">
        <v>5498</v>
      </c>
    </row>
    <row r="235" spans="3:9" hidden="1" x14ac:dyDescent="0.15">
      <c r="E235" s="146">
        <f>IF(OR(E199&lt;&gt;"住宅（賃貸）",E200&lt;&gt;"戸建住宅"),0,1)</f>
        <v>0</v>
      </c>
    </row>
    <row r="236" spans="3:9" hidden="1" x14ac:dyDescent="0.15">
      <c r="C236" s="62" t="s">
        <v>233</v>
      </c>
      <c r="D236" s="14" t="s">
        <v>5557</v>
      </c>
      <c r="E236" s="107" t="str">
        <f>IF(OR(E197="",E197=100),"","持分比率"&amp;E197&amp;"％")&amp;IF(OR(E194=0,E194=""),"","　前回の届出：受付番号「"&amp;E194&amp;"」")</f>
        <v/>
      </c>
      <c r="F236" s="114" t="s">
        <v>5497</v>
      </c>
      <c r="I236" s="22" t="s">
        <v>5498</v>
      </c>
    </row>
    <row r="237" spans="3:9" hidden="1" x14ac:dyDescent="0.15">
      <c r="C237" s="62" t="s">
        <v>233</v>
      </c>
      <c r="D237" s="14" t="s">
        <v>5558</v>
      </c>
      <c r="E237" s="107" t="str">
        <f>IF(E235=0,"","戸建住宅（賃貸）"&amp;"："&amp;IF(E228&lt;&gt;"",E228,""))&amp;IF(E207&lt;&gt;"",IF(E228="",E207,"、"&amp;E207),"")&amp;IF(E201="","",IF(AND(E228="",E207=""),E201&amp;"戸","、"&amp;E201&amp;"戸"))</f>
        <v/>
      </c>
      <c r="F237" s="114" t="s">
        <v>5497</v>
      </c>
      <c r="I237" s="22" t="s">
        <v>5498</v>
      </c>
    </row>
    <row r="238" spans="3:9" hidden="1" x14ac:dyDescent="0.15">
      <c r="C238" s="62" t="s">
        <v>233</v>
      </c>
      <c r="D238" s="14" t="s">
        <v>5559</v>
      </c>
      <c r="E238" s="107" t="str">
        <f>IF(E235=0,"",IF(E215&lt;&gt;"","延床："&amp;E209&amp;"㎡（１戸平均："&amp;E215&amp;"㎡）"))</f>
        <v/>
      </c>
      <c r="F238" s="114" t="s">
        <v>5497</v>
      </c>
      <c r="I238" s="22" t="s">
        <v>5498</v>
      </c>
    </row>
    <row r="239" spans="3:9" hidden="1" x14ac:dyDescent="0.15">
      <c r="C239" s="62" t="s">
        <v>5503</v>
      </c>
      <c r="D239" s="14" t="s">
        <v>5560</v>
      </c>
      <c r="E239" s="107" t="str">
        <f>IF(OR(E6="底地権",LEFT(E6,3)="借地権",LEFT(E6,5)="定期借地権"),"",IF(E235=0,"",IF(OR(E218=0,E218=""),"","賃料総額："&amp;TEXT(I239,"@")&amp;"/月　　")&amp;IF(OR(E213=0,E213=""),"","利用開始："&amp;TEXT(E213,"gee.mm"))))</f>
        <v/>
      </c>
      <c r="F239" s="114" t="s">
        <v>5497</v>
      </c>
      <c r="I239" s="22" t="str">
        <f>IF(E218&gt;=10000,INT(E218/10000)&amp;"億"&amp;MOD(E218,10000)&amp;"万円",E218&amp;"万円")</f>
        <v>万円</v>
      </c>
    </row>
    <row r="240" spans="3:9" hidden="1" x14ac:dyDescent="0.15">
      <c r="C240" s="62" t="s">
        <v>5503</v>
      </c>
      <c r="D240" s="14" t="s">
        <v>5561</v>
      </c>
      <c r="E240" s="107" t="str">
        <f>IF(E235=0,"",IF(OR(E204=0,E204=""),"","解体費："&amp;E204&amp;"万円/坪　　")&amp;IF(OR(E205=0,E205=""),"","造成費："&amp;E205&amp;"万円/坪　　")&amp;IF(OR(E210=0,E210=""),"","建設費："&amp;E210&amp;"万円/坪"))</f>
        <v/>
      </c>
      <c r="F240" s="114" t="s">
        <v>5497</v>
      </c>
      <c r="I240" s="22" t="s">
        <v>5498</v>
      </c>
    </row>
    <row r="241" spans="3:9" hidden="1" x14ac:dyDescent="0.15">
      <c r="C241" s="62" t="s">
        <v>5503</v>
      </c>
      <c r="D241" s="14" t="s">
        <v>5562</v>
      </c>
      <c r="E241" s="107" t="str">
        <f>IF(E235=0,"",IF(OR(E211=0,E211=""),"","工期："&amp;TEXT(E211,"gee.mm"))&amp;IF(OR(E212=0,E212=""),"","～"&amp;TEXT(E212,"gee.mm")))</f>
        <v/>
      </c>
      <c r="F241" s="114" t="s">
        <v>5497</v>
      </c>
      <c r="I241" s="22" t="s">
        <v>5498</v>
      </c>
    </row>
    <row r="242" spans="3:9" hidden="1" x14ac:dyDescent="0.15">
      <c r="E242" s="146">
        <f>IF(OR(E199&lt;&gt;"住宅（販売）",E200&lt;&gt;"分譲地"),0,1)</f>
        <v>0</v>
      </c>
    </row>
    <row r="243" spans="3:9" hidden="1" x14ac:dyDescent="0.15">
      <c r="C243" s="62" t="s">
        <v>233</v>
      </c>
      <c r="D243" s="14" t="s">
        <v>5545</v>
      </c>
      <c r="E243" s="107" t="str">
        <f>IF(OR(E197="",E197=100),"","持分比率"&amp;E197&amp;"％")&amp;IF(OR(E194=0,E194=""),"","　前回の届出：受付番号「"&amp;E194&amp;"」")</f>
        <v/>
      </c>
      <c r="F243" s="114" t="s">
        <v>5497</v>
      </c>
      <c r="I243" s="22" t="s">
        <v>5498</v>
      </c>
    </row>
    <row r="244" spans="3:9" hidden="1" x14ac:dyDescent="0.15">
      <c r="C244" s="62" t="s">
        <v>233</v>
      </c>
      <c r="D244" s="14" t="s">
        <v>5546</v>
      </c>
      <c r="E244" s="107" t="str">
        <f>IF(E242=0,"",E200&amp;"："&amp;E201&amp;"区画")</f>
        <v/>
      </c>
      <c r="F244" s="114" t="s">
        <v>5497</v>
      </c>
      <c r="I244" s="22" t="s">
        <v>5498</v>
      </c>
    </row>
    <row r="245" spans="3:9" hidden="1" x14ac:dyDescent="0.15">
      <c r="C245" s="62" t="s">
        <v>233</v>
      </c>
      <c r="D245" s="14" t="s">
        <v>5547</v>
      </c>
      <c r="E245" s="107" t="str">
        <f>IF(E242=0,"","１区画平均： "&amp;E215&amp;"㎡")</f>
        <v/>
      </c>
      <c r="F245" s="114" t="s">
        <v>5497</v>
      </c>
      <c r="I245" s="22" t="s">
        <v>5498</v>
      </c>
    </row>
    <row r="246" spans="3:9" hidden="1" x14ac:dyDescent="0.15">
      <c r="C246" s="62" t="s">
        <v>5503</v>
      </c>
      <c r="D246" s="14" t="s">
        <v>5548</v>
      </c>
      <c r="E246" s="107" t="str">
        <f>IF(E242=0,"",IF(OR(E214=0,E214=""),"","販売価格："&amp;TEXT(I246,"@")&amp;"万円/戸　　")&amp;IF(OR(E213=0,E213=""),"","販売予定： "&amp;TEXT(E213,"gee.mm")))</f>
        <v/>
      </c>
      <c r="F246" s="114" t="s">
        <v>5497</v>
      </c>
      <c r="I246" s="22" t="str">
        <f>IF(E214&gt;=10000,INT(E214/10000)&amp;"億"&amp;MOD(E214,10000)&amp;"万円",E214&amp;"万円")</f>
        <v>万円</v>
      </c>
    </row>
    <row r="247" spans="3:9" hidden="1" x14ac:dyDescent="0.15">
      <c r="C247" s="62" t="s">
        <v>5503</v>
      </c>
      <c r="D247" s="14" t="s">
        <v>5549</v>
      </c>
      <c r="E247" s="107" t="str">
        <f>IF(E242=0,"",IF(OR(E204=0,E204=""),"","解体費："&amp;E204&amp;"万円/坪　　")&amp;IF(OR(E205=0,E205=""),"","造成費："&amp;E205&amp;"万円/坪"))</f>
        <v/>
      </c>
      <c r="F247" s="114" t="s">
        <v>5497</v>
      </c>
      <c r="I247" s="22" t="s">
        <v>5498</v>
      </c>
    </row>
    <row r="248" spans="3:9" hidden="1" x14ac:dyDescent="0.15">
      <c r="C248" s="62" t="s">
        <v>5503</v>
      </c>
      <c r="D248" s="14" t="s">
        <v>5550</v>
      </c>
      <c r="E248" s="107" t="str">
        <f>IF(E242=0,"",IF(OR(E211=0,E211=""),"","工期："&amp;TEXT(E211,"gee.mm"))&amp;IF(OR(E212=0,E212=""),"","～"&amp;TEXT(E212,"gee.mm")))</f>
        <v/>
      </c>
      <c r="F248" s="114" t="s">
        <v>5497</v>
      </c>
      <c r="I248" s="22" t="s">
        <v>5498</v>
      </c>
    </row>
    <row r="249" spans="3:9" hidden="1" x14ac:dyDescent="0.15">
      <c r="E249" s="146">
        <f>IF(OR(E199&lt;&gt;"住宅（販売）",E200&lt;&gt;"共同住宅"),0,1)</f>
        <v>0</v>
      </c>
    </row>
    <row r="250" spans="3:9" hidden="1" x14ac:dyDescent="0.15">
      <c r="C250" s="62" t="s">
        <v>233</v>
      </c>
      <c r="D250" s="14" t="s">
        <v>5505</v>
      </c>
      <c r="E250" s="107" t="str">
        <f>IF(OR(E197="",E197=100),"","持分比率"&amp;E197&amp;"％")&amp;IF(OR(E194=0,E194=""),"","　前回の届出：受付番号「"&amp;E194&amp;"」")</f>
        <v/>
      </c>
      <c r="F250" s="114" t="s">
        <v>5497</v>
      </c>
      <c r="I250" s="22" t="s">
        <v>5498</v>
      </c>
    </row>
    <row r="251" spans="3:9" hidden="1" x14ac:dyDescent="0.15">
      <c r="C251" s="62" t="s">
        <v>233</v>
      </c>
      <c r="D251" s="14" t="s">
        <v>5506</v>
      </c>
      <c r="E251" s="107" t="str">
        <f>IF(E249=0,"","共同住宅"&amp;"："&amp;IF(E228&lt;&gt;"",E228,""))&amp;IF(E207&lt;&gt;"",IF(E228="",E207,"、"&amp;E207),"")&amp;IF(E201="","",IF(AND(E228="",E207=""),E201,"、"&amp;E201&amp;"戸"))</f>
        <v/>
      </c>
      <c r="F251" s="114" t="s">
        <v>5497</v>
      </c>
      <c r="I251" s="22" t="s">
        <v>5498</v>
      </c>
    </row>
    <row r="252" spans="3:9" hidden="1" x14ac:dyDescent="0.15">
      <c r="C252" s="62" t="s">
        <v>233</v>
      </c>
      <c r="D252" s="14" t="s">
        <v>5507</v>
      </c>
      <c r="E252" s="107" t="str">
        <f>IF(E249=0,"",IF(E208&lt;&gt;"","延床面積："&amp;E208&amp;"㎡")&amp;"（"&amp;E216&amp;"㎡/戸）")</f>
        <v/>
      </c>
      <c r="F252" s="114" t="s">
        <v>5497</v>
      </c>
      <c r="I252" s="22" t="s">
        <v>5498</v>
      </c>
    </row>
    <row r="253" spans="3:9" hidden="1" x14ac:dyDescent="0.15">
      <c r="C253" s="62" t="s">
        <v>5503</v>
      </c>
      <c r="D253" s="14" t="s">
        <v>5508</v>
      </c>
      <c r="E253" s="107" t="str">
        <f>IF(E249=0,"",IF(OR(E214=0,E214=""),"","販売価格："&amp;TEXT(I232,"@")&amp;"万円/戸　 　")&amp;IF(OR(E213=0,E213=""),"","販売予定： "&amp;TEXT(E213,"gee.mm")))</f>
        <v/>
      </c>
      <c r="F253" s="114" t="s">
        <v>5497</v>
      </c>
      <c r="I253" s="22" t="str">
        <f>IF(E214&gt;=10000,INT(E214/10000)&amp;"億"&amp;MOD(E214,10000)&amp;"万円",E214&amp;"万円")</f>
        <v>万円</v>
      </c>
    </row>
    <row r="254" spans="3:9" hidden="1" x14ac:dyDescent="0.15">
      <c r="C254" s="62" t="s">
        <v>5503</v>
      </c>
      <c r="D254" s="14" t="s">
        <v>5509</v>
      </c>
      <c r="E254" s="107" t="str">
        <f>IF(E249=0,"",IF(OR(E204=0,E204=""),"","解体費："&amp;E204&amp;"万円/坪　　")&amp;IF(OR(E205=0,E205=""),"","造成費："&amp;E205&amp;"万円/坪　　")&amp;IF(OR(E210=0,E210=""),"","建設費："&amp;E210&amp;"万円/坪"))</f>
        <v/>
      </c>
      <c r="F254" s="114" t="s">
        <v>5497</v>
      </c>
      <c r="I254" s="22" t="s">
        <v>5498</v>
      </c>
    </row>
    <row r="255" spans="3:9" hidden="1" x14ac:dyDescent="0.15">
      <c r="C255" s="62" t="s">
        <v>5503</v>
      </c>
      <c r="D255" s="14" t="s">
        <v>5510</v>
      </c>
      <c r="E255" s="107" t="str">
        <f>IF(E249=0,"",IF(OR(E211=0,E211=""),"","工期："&amp;TEXT(E211,"gee.mm"))&amp;IF(OR(E212=0,E212=""),"","～"&amp;TEXT(E212,"gee.mm")))</f>
        <v/>
      </c>
      <c r="F255" s="114" t="s">
        <v>5497</v>
      </c>
      <c r="I255" s="22" t="s">
        <v>5498</v>
      </c>
    </row>
    <row r="256" spans="3:9" hidden="1" x14ac:dyDescent="0.15">
      <c r="E256" s="146">
        <f>IF(OR(E199&lt;&gt;"住宅（賃貸）",E200&lt;&gt;"共同住宅"),0,1)</f>
        <v>0</v>
      </c>
    </row>
    <row r="257" spans="3:9" hidden="1" x14ac:dyDescent="0.15">
      <c r="C257" s="62" t="s">
        <v>233</v>
      </c>
      <c r="D257" s="14" t="s">
        <v>5551</v>
      </c>
      <c r="E257" s="107" t="str">
        <f>IF(OR(E197="",E197=100),"","持分比率"&amp;E197&amp;"％")&amp;IF(OR(E194=0,E194=""),"","　前回の届出：受付番号「"&amp;E194&amp;"」")</f>
        <v/>
      </c>
      <c r="F257" s="114" t="s">
        <v>5497</v>
      </c>
      <c r="I257" s="22" t="s">
        <v>5498</v>
      </c>
    </row>
    <row r="258" spans="3:9" hidden="1" x14ac:dyDescent="0.15">
      <c r="C258" s="62" t="s">
        <v>233</v>
      </c>
      <c r="D258" s="14" t="s">
        <v>5552</v>
      </c>
      <c r="E258" s="107" t="str">
        <f>IF(E256=0,"","共同住宅（賃貸）"&amp;"："&amp;IF(E228&lt;&gt;"",E228,""))&amp;IF(E207&lt;&gt;"",IF(E228="",E207,"、"&amp;E207),"")&amp;IF(E201="","",IF(AND(E228="",E207=""),E201&amp;"戸","、"&amp;E201&amp;"戸"))</f>
        <v/>
      </c>
      <c r="F258" s="114" t="s">
        <v>5497</v>
      </c>
      <c r="I258" s="22" t="s">
        <v>5498</v>
      </c>
    </row>
    <row r="259" spans="3:9" hidden="1" x14ac:dyDescent="0.15">
      <c r="C259" s="62" t="s">
        <v>233</v>
      </c>
      <c r="D259" s="14" t="s">
        <v>5553</v>
      </c>
      <c r="E259" s="107" t="str">
        <f>IF(E256=0,"",IF(E208&lt;&gt;"","延床面積："&amp;E208&amp;"㎡　　",IF(E209&lt;&gt;"","延床面積："&amp;E209&amp;"㎡　　",""))&amp;"（"&amp;E216&amp;"㎡/戸）")</f>
        <v/>
      </c>
      <c r="F259" s="114" t="s">
        <v>5497</v>
      </c>
      <c r="I259" s="22" t="s">
        <v>5498</v>
      </c>
    </row>
    <row r="260" spans="3:9" hidden="1" x14ac:dyDescent="0.15">
      <c r="C260" s="62" t="s">
        <v>5503</v>
      </c>
      <c r="D260" s="14" t="s">
        <v>5554</v>
      </c>
      <c r="E260" s="107" t="str">
        <f>IF(E256=0,"",IF(OR(E218=0,E218=""),"","賃料総額："&amp;TEXT(I260,"@")&amp;"/月　　")&amp;IF(OR(E213=0,E213=""),"","利用開始："&amp;TEXT(E213,"gee.mm")))</f>
        <v/>
      </c>
      <c r="F260" s="114" t="s">
        <v>5497</v>
      </c>
      <c r="I260" s="22" t="str">
        <f>IF(E218&gt;=10000,INT(E218/10000)&amp;"億"&amp;MOD(E218,10000)&amp;"万円",E218&amp;"万円")</f>
        <v>万円</v>
      </c>
    </row>
    <row r="261" spans="3:9" hidden="1" x14ac:dyDescent="0.15">
      <c r="C261" s="62" t="s">
        <v>5503</v>
      </c>
      <c r="D261" s="14" t="s">
        <v>5555</v>
      </c>
      <c r="E261" s="107" t="str">
        <f>IF(E256=0,"",IF(OR(E204=0,E204=""),"","解体費："&amp;E204&amp;"万円/坪　　")&amp;IF(OR(E205=0,E205=""),"","造成費："&amp;E205&amp;"万円/坪　　")&amp;IF(OR(E210=0,E210=""),"","建設費："&amp;E210&amp;"万円/坪"))</f>
        <v/>
      </c>
      <c r="F261" s="114" t="s">
        <v>5497</v>
      </c>
      <c r="I261" s="22" t="s">
        <v>5498</v>
      </c>
    </row>
    <row r="262" spans="3:9" hidden="1" x14ac:dyDescent="0.15">
      <c r="C262" s="62" t="s">
        <v>5503</v>
      </c>
      <c r="D262" s="14" t="s">
        <v>5556</v>
      </c>
      <c r="E262" s="107" t="str">
        <f>IF(E256=0,"",IF(OR(E211=0,E211=""),"","工期："&amp;TEXT(E211,"gee.mm"))&amp;IF(OR(E212=0,E212=""),"","～"&amp;TEXT(E212,"gee.mm")))</f>
        <v/>
      </c>
      <c r="F262" s="114" t="s">
        <v>5497</v>
      </c>
      <c r="I262" s="22" t="s">
        <v>5498</v>
      </c>
    </row>
    <row r="263" spans="3:9" hidden="1" x14ac:dyDescent="0.15">
      <c r="E263" s="146">
        <f>IF(E6&lt;&gt;"信託受益権",0,1)</f>
        <v>0</v>
      </c>
    </row>
    <row r="264" spans="3:9" hidden="1" x14ac:dyDescent="0.15">
      <c r="C264" s="62" t="s">
        <v>233</v>
      </c>
      <c r="D264" s="14" t="s">
        <v>5514</v>
      </c>
      <c r="E264" s="107" t="str">
        <f>IF(OR(E197="",E197=100),"","持分比率"&amp;E197&amp;"％")&amp;IF(OR(E194=0,E194=""),"","　前回の届出：受付番号「"&amp;E194&amp;"」")</f>
        <v/>
      </c>
      <c r="F264" s="114" t="s">
        <v>5497</v>
      </c>
      <c r="I264" s="22" t="s">
        <v>5498</v>
      </c>
    </row>
    <row r="265" spans="3:9" hidden="1" x14ac:dyDescent="0.15">
      <c r="C265" s="62" t="s">
        <v>233</v>
      </c>
      <c r="D265" s="14" t="s">
        <v>5515</v>
      </c>
      <c r="E265" s="107" t="str">
        <f>IF(E263=0,"",IF(E199="","",E199&amp;"："&amp;IF(E228&lt;&gt;"",E228,"")&amp;IF(E200&lt;&gt;"","　　［"&amp;E200&amp;"］","")))</f>
        <v/>
      </c>
      <c r="F265" s="114" t="s">
        <v>5497</v>
      </c>
      <c r="I265" s="22" t="s">
        <v>5498</v>
      </c>
    </row>
    <row r="266" spans="3:9" hidden="1" x14ac:dyDescent="0.15">
      <c r="C266" s="62" t="s">
        <v>233</v>
      </c>
      <c r="D266" s="14" t="s">
        <v>5516</v>
      </c>
      <c r="E266" s="107" t="str">
        <f>IF(E263=0,"",IF(E227&lt;&gt;"","延床面積："&amp;E227&amp;"㎡　　","")&amp;IF(OR(E218=0,E218=""),"","賃料："&amp;TEXT(I266,"@")&amp;"/月"))</f>
        <v/>
      </c>
      <c r="F266" s="114" t="s">
        <v>5497</v>
      </c>
      <c r="I266" s="22" t="str">
        <f>IF(E218&gt;=10000,INT(E218/10000)&amp;"億"&amp;MOD(E218,10000)&amp;"万円",E218&amp;"万円")</f>
        <v>万円</v>
      </c>
    </row>
    <row r="267" spans="3:9" hidden="1" x14ac:dyDescent="0.15">
      <c r="C267" s="62" t="s">
        <v>5503</v>
      </c>
      <c r="D267" s="14" t="s">
        <v>5517</v>
      </c>
      <c r="E267" s="107" t="str">
        <f>IF(E263=0,"",IF(OR(E204=0,E204=""),"","解体費："&amp;E204&amp;"万円/坪　　")&amp;IF(OR(E205=0,E205=""),"","造成費："&amp;E205&amp;"万円/坪　　")&amp;IF(OR(E210=0,E210=""),"","建設費："&amp;E210&amp;"万円/坪　　"))</f>
        <v/>
      </c>
      <c r="F267" s="114" t="s">
        <v>5497</v>
      </c>
      <c r="I267" s="22" t="s">
        <v>5498</v>
      </c>
    </row>
    <row r="268" spans="3:9" hidden="1" x14ac:dyDescent="0.15">
      <c r="C268" s="62" t="s">
        <v>5503</v>
      </c>
      <c r="D268" s="14" t="s">
        <v>5518</v>
      </c>
      <c r="E268" s="107" t="str">
        <f>IF(E263=0,"",IF(OR(E211=0,E211=""),"","工期："&amp;TEXT(E211,"gee.mm"))&amp;IF(OR(E212=0,E212=""),"","～"&amp;TEXT(E212,"gee.mm"&amp;"　　"))&amp;IF(OR(E213=0,E213=""),"","利用開始："&amp;TEXT(E213,"gee.mm")&amp;"～"))</f>
        <v/>
      </c>
      <c r="F268" s="114" t="s">
        <v>5497</v>
      </c>
      <c r="I268" s="22" t="s">
        <v>5498</v>
      </c>
    </row>
    <row r="269" spans="3:9" hidden="1" x14ac:dyDescent="0.15">
      <c r="C269" s="62" t="s">
        <v>5503</v>
      </c>
      <c r="D269" s="14" t="s">
        <v>5519</v>
      </c>
      <c r="E269" s="107" t="str">
        <f>IF(E263=0,"",IF(ISERROR(FIND("賃貸",E199)),"",IF(OR(E219=0,E219=""),"","必要経費率："&amp;E219&amp;"%　　")&amp;IF(OR(E220=0,E220=""),"","利益率："&amp;E220&amp;"%")))</f>
        <v/>
      </c>
      <c r="F269" s="114" t="s">
        <v>5497</v>
      </c>
      <c r="I269" s="22" t="s">
        <v>5498</v>
      </c>
    </row>
    <row r="270" spans="3:9" hidden="1" x14ac:dyDescent="0.15">
      <c r="E270" s="146">
        <f>IF(OR(E6="底地権",LEFT(E6,3)="借地権",LEFT(E6,5)="定期借地権"),1,0)</f>
        <v>0</v>
      </c>
    </row>
    <row r="271" spans="3:9" hidden="1" x14ac:dyDescent="0.15">
      <c r="C271" s="62" t="s">
        <v>233</v>
      </c>
      <c r="D271" s="14" t="s">
        <v>5530</v>
      </c>
      <c r="E271" s="107" t="str">
        <f>IF(OR(E197="",E197=100),"","持分比率"&amp;E197&amp;"％")&amp;IF(OR(E194=0,E194=""),"","　前回の届出：受付番号「"&amp;E194&amp;"」")</f>
        <v/>
      </c>
      <c r="F271" s="114" t="s">
        <v>5497</v>
      </c>
      <c r="I271" s="22" t="s">
        <v>5498</v>
      </c>
    </row>
    <row r="272" spans="3:9" hidden="1" x14ac:dyDescent="0.15">
      <c r="C272" s="62" t="s">
        <v>233</v>
      </c>
      <c r="D272" s="14" t="s">
        <v>5531</v>
      </c>
      <c r="E272" s="107" t="str">
        <f>IF(E270=0,"",E200&amp;"："&amp;IF(E228&lt;&gt;"",E228,""))&amp;IF(E207&lt;&gt;"",IF(E228="",E207,"、"&amp;E207),"")&amp;IF(E201="","",IF(AND(E228="",E207=""),E201,"、"&amp;E201&amp;"戸")&amp;IF(E199&lt;&gt;"","　　［"&amp;E199&amp;"］",""))</f>
        <v/>
      </c>
      <c r="F272" s="114" t="s">
        <v>5497</v>
      </c>
      <c r="I272" s="22" t="s">
        <v>5498</v>
      </c>
    </row>
    <row r="273" spans="3:9" hidden="1" x14ac:dyDescent="0.15">
      <c r="C273" s="62" t="s">
        <v>233</v>
      </c>
      <c r="D273" s="14" t="s">
        <v>5532</v>
      </c>
      <c r="E273" s="107" t="str">
        <f>IF(E270=0,"",IF(E8&lt;&gt;"",E8,""))&amp;IF(E227&lt;&gt;"","　　延床面積："&amp;E227&amp;"㎡　　","")</f>
        <v/>
      </c>
      <c r="F273" s="114" t="s">
        <v>5497</v>
      </c>
      <c r="I273" s="22" t="s">
        <v>5498</v>
      </c>
    </row>
    <row r="274" spans="3:9" hidden="1" x14ac:dyDescent="0.15">
      <c r="C274" s="62" t="s">
        <v>5503</v>
      </c>
      <c r="D274" s="14" t="s">
        <v>5533</v>
      </c>
      <c r="E274" s="107" t="str">
        <f>IF(E270=0,"",IF(OR(E218=0,E218=""),"","賃料："&amp;TEXT(I274,"@")&amp;"/月"))</f>
        <v/>
      </c>
      <c r="F274" s="114" t="s">
        <v>5497</v>
      </c>
      <c r="I274" s="22" t="str">
        <f>IF(E218&gt;=10000,INT(E218/10000)&amp;"億"&amp;MOD(E218,10000)&amp;"万円",E218&amp;"万円")</f>
        <v>万円</v>
      </c>
    </row>
    <row r="275" spans="3:9" hidden="1" x14ac:dyDescent="0.15">
      <c r="C275" s="62" t="s">
        <v>5503</v>
      </c>
      <c r="D275" s="14" t="s">
        <v>5534</v>
      </c>
      <c r="E275" s="107" t="str">
        <f>IF(1=1,"","")</f>
        <v/>
      </c>
      <c r="F275" s="114" t="s">
        <v>5497</v>
      </c>
      <c r="I275" s="22" t="s">
        <v>5498</v>
      </c>
    </row>
    <row r="276" spans="3:9" hidden="1" x14ac:dyDescent="0.15">
      <c r="C276" s="62" t="s">
        <v>5503</v>
      </c>
      <c r="D276" s="14" t="s">
        <v>5535</v>
      </c>
      <c r="E276" s="107" t="str">
        <f>IF(1=1,"","")</f>
        <v/>
      </c>
      <c r="F276" s="114" t="s">
        <v>5497</v>
      </c>
      <c r="I276" s="22" t="s">
        <v>5498</v>
      </c>
    </row>
    <row r="277" spans="3:9" hidden="1" x14ac:dyDescent="0.15">
      <c r="E277" s="146">
        <f>IF(OR(E6="",E6="信託受益権",E6="底地権",LEFT(E6,3)="借地権",LEFT(E6,5)="定期借地権",E199="",AND(E199&lt;&gt;"住宅（販売）",E200="共同住宅"),AND(E199&lt;&gt;"住宅（賃貸）",E200="共同住宅"),AND(E199="住宅（販売）",E200="戸建住宅"),AND(E199="住宅（賃貸）",E200="戸建住宅"),AND(E199="住宅（販売）",E200="分譲地")),0,1)</f>
        <v>0</v>
      </c>
      <c r="F277" s="146" t="str">
        <f>IF(E277=0,"",IF(ISERROR(FIND("継続",E198)),"継続","他"))</f>
        <v/>
      </c>
    </row>
    <row r="278" spans="3:9" hidden="1" x14ac:dyDescent="0.15">
      <c r="C278" s="62" t="s">
        <v>233</v>
      </c>
      <c r="D278" s="14" t="s">
        <v>5536</v>
      </c>
      <c r="E278" s="107" t="str">
        <f>IF(OR(E197="",E197=100),"","持分比率"&amp;E197&amp;"％")&amp;IF(OR(E194=0,E194=""),"","　前回の届出：受付番号「"&amp;E194&amp;"」")</f>
        <v/>
      </c>
      <c r="F278" s="114" t="s">
        <v>5497</v>
      </c>
      <c r="I278" s="22" t="s">
        <v>5498</v>
      </c>
    </row>
    <row r="279" spans="3:9" hidden="1" x14ac:dyDescent="0.15">
      <c r="C279" s="62" t="s">
        <v>233</v>
      </c>
      <c r="D279" s="14" t="s">
        <v>5537</v>
      </c>
      <c r="E279" s="107" t="str">
        <f>IF(E277=0,"",IF(E199="","",E199&amp;"："&amp;IF(E228&lt;&gt;"",E228,"")&amp;IF(E200&lt;&gt;"","　　［"&amp;E200&amp;"］","")))</f>
        <v/>
      </c>
      <c r="F279" s="114" t="s">
        <v>5497</v>
      </c>
      <c r="I279" s="22" t="s">
        <v>5498</v>
      </c>
    </row>
    <row r="280" spans="3:9" hidden="1" x14ac:dyDescent="0.15">
      <c r="C280" s="62" t="s">
        <v>233</v>
      </c>
      <c r="D280" s="14" t="s">
        <v>5538</v>
      </c>
      <c r="E280" s="107" t="str">
        <f>IF(E277=0,"",IF(E227&lt;&gt;"","延床面積："&amp;E227&amp;"㎡","")&amp;IF(E215&lt;&gt;"","　　平均面積："&amp;E215&amp;"㎡/区画","")&amp;IF(E216&lt;&gt;"","平均面積（"&amp;E216&amp;"㎡/戸）",""))</f>
        <v/>
      </c>
      <c r="F280" s="114" t="s">
        <v>5497</v>
      </c>
      <c r="I280" s="22" t="s">
        <v>5498</v>
      </c>
    </row>
    <row r="281" spans="3:9" hidden="1" x14ac:dyDescent="0.15">
      <c r="C281" s="62" t="s">
        <v>5503</v>
      </c>
      <c r="D281" s="14" t="s">
        <v>5539</v>
      </c>
      <c r="E281" s="107" t="str">
        <f>IF(E277=0,"",IF(OR(E204=0,E204=""),"","解体費："&amp;E204&amp;"万円/坪　　")&amp;IF(OR(E205=0,E205=""),"","造成費："&amp;E205&amp;"万円/坪　　")&amp;IF(OR(E210=0,E210=""),"","建設費："&amp;E210&amp;"万円/坪　　")&amp;IF(OR(E211=0,E211=""),"","工期："&amp;TEXT(E211,"gee.mm"))&amp;IF(OR(E212=0,E212=""),"","～"&amp;TEXT(E212,"gee.mm")))</f>
        <v/>
      </c>
      <c r="F281" s="114" t="s">
        <v>5497</v>
      </c>
      <c r="I281" s="22" t="s">
        <v>5498</v>
      </c>
    </row>
    <row r="282" spans="3:9" hidden="1" x14ac:dyDescent="0.15">
      <c r="C282" s="62" t="s">
        <v>5503</v>
      </c>
      <c r="D282" s="14" t="s">
        <v>5540</v>
      </c>
      <c r="E282" s="107" t="str">
        <f>IF(E277=0,"",IF(ISERROR(FIND("賃貸",E199)),"",IF(OR(E218=0,E218=""),"","賃料："&amp;TEXT(I282,"@")&amp;"/月　　")&amp;IF(OR(E213=0,E213=""),"","利用開始："&amp;TEXT(E213,"gee.mm")&amp;"～")))</f>
        <v/>
      </c>
      <c r="F282" s="114" t="s">
        <v>5497</v>
      </c>
      <c r="I282" s="22" t="str">
        <f>IF(E218&gt;=10000,INT(E218/10000)&amp;"億"&amp;MOD(E218,10000)&amp;"万円",E218&amp;"万円")</f>
        <v>万円</v>
      </c>
    </row>
    <row r="283" spans="3:9" hidden="1" x14ac:dyDescent="0.15">
      <c r="C283" s="62" t="s">
        <v>5503</v>
      </c>
      <c r="D283" s="14" t="s">
        <v>5541</v>
      </c>
      <c r="E283" s="107" t="str">
        <f>IF(E277=0,"",IF(ISERROR(FIND("賃貸",E199)),"",IF(OR(E219=0,E219=""),"","必要経費率："&amp;E219&amp;"%　　")&amp;IF(OR(E220=0,E220=""),"","利益率："&amp;E220&amp;"%")))</f>
        <v/>
      </c>
      <c r="F283" s="114" t="s">
        <v>5497</v>
      </c>
      <c r="I283" s="22" t="s">
        <v>5498</v>
      </c>
    </row>
    <row r="284" spans="3:9" hidden="1" x14ac:dyDescent="0.15"/>
    <row r="285" spans="3:9" hidden="1" x14ac:dyDescent="0.15">
      <c r="C285" s="151" t="s">
        <v>233</v>
      </c>
      <c r="D285" s="110" t="s">
        <v>6072</v>
      </c>
      <c r="E285" s="107" t="str">
        <f t="shared" ref="E285:E290" si="0">IF(F$228=1,E229,IF(E$235=1,E236,IF(E$242=1,E243,IF(E$249=1,E250,IF(E$256=1,E257,IF(E$263=1,E264,IF(E$270=1,E271,E278)))))))</f>
        <v/>
      </c>
      <c r="F285" s="114" t="s">
        <v>5497</v>
      </c>
      <c r="I285" s="22" t="s">
        <v>5498</v>
      </c>
    </row>
    <row r="286" spans="3:9" hidden="1" x14ac:dyDescent="0.15">
      <c r="C286" s="151" t="s">
        <v>233</v>
      </c>
      <c r="D286" s="110" t="s">
        <v>6067</v>
      </c>
      <c r="E286" s="107" t="str">
        <f t="shared" si="0"/>
        <v/>
      </c>
      <c r="F286" s="114" t="s">
        <v>5497</v>
      </c>
      <c r="I286" s="22" t="s">
        <v>5498</v>
      </c>
    </row>
    <row r="287" spans="3:9" hidden="1" x14ac:dyDescent="0.15">
      <c r="C287" s="151" t="s">
        <v>233</v>
      </c>
      <c r="D287" s="110" t="s">
        <v>6068</v>
      </c>
      <c r="E287" s="107" t="str">
        <f t="shared" si="0"/>
        <v/>
      </c>
      <c r="F287" s="114" t="s">
        <v>5497</v>
      </c>
      <c r="I287" s="22" t="s">
        <v>5498</v>
      </c>
    </row>
    <row r="288" spans="3:9" hidden="1" x14ac:dyDescent="0.15">
      <c r="C288" s="151" t="s">
        <v>5503</v>
      </c>
      <c r="D288" s="110" t="s">
        <v>6069</v>
      </c>
      <c r="E288" s="107" t="str">
        <f t="shared" si="0"/>
        <v/>
      </c>
      <c r="F288" s="114" t="s">
        <v>5497</v>
      </c>
      <c r="I288" s="22" t="str">
        <f>IF(E218&gt;=10000,INT(E218/10000)&amp;"億"&amp;MOD(E218,10000)&amp;"万円",E218&amp;"万円")</f>
        <v>万円</v>
      </c>
    </row>
    <row r="289" spans="3:9" hidden="1" x14ac:dyDescent="0.15">
      <c r="C289" s="151" t="s">
        <v>5503</v>
      </c>
      <c r="D289" s="110" t="s">
        <v>6070</v>
      </c>
      <c r="E289" s="107" t="str">
        <f t="shared" si="0"/>
        <v/>
      </c>
      <c r="F289" s="114" t="s">
        <v>5497</v>
      </c>
      <c r="I289" s="22" t="str">
        <f>IF(E218&gt;=10000,INT(E218/10000)&amp;"億"&amp;MOD(E218,10000)&amp;"万円",E218&amp;"万円")</f>
        <v>万円</v>
      </c>
    </row>
    <row r="290" spans="3:9" hidden="1" x14ac:dyDescent="0.15">
      <c r="C290" s="151" t="s">
        <v>5503</v>
      </c>
      <c r="D290" s="110" t="s">
        <v>6071</v>
      </c>
      <c r="E290" s="107" t="str">
        <f t="shared" si="0"/>
        <v/>
      </c>
      <c r="F290" s="114" t="s">
        <v>5497</v>
      </c>
      <c r="I290" s="22" t="s">
        <v>5498</v>
      </c>
    </row>
  </sheetData>
  <phoneticPr fontId="2"/>
  <conditionalFormatting sqref="E9">
    <cfRule type="expression" dxfId="661" priority="639">
      <formula>E9=""</formula>
    </cfRule>
  </conditionalFormatting>
  <conditionalFormatting sqref="E13">
    <cfRule type="expression" dxfId="660" priority="638">
      <formula>E13=""</formula>
    </cfRule>
  </conditionalFormatting>
  <conditionalFormatting sqref="E10">
    <cfRule type="expression" dxfId="659" priority="636">
      <formula>E10=""</formula>
    </cfRule>
  </conditionalFormatting>
  <conditionalFormatting sqref="E11">
    <cfRule type="expression" dxfId="658" priority="635">
      <formula>E11&lt;10000</formula>
    </cfRule>
  </conditionalFormatting>
  <conditionalFormatting sqref="E17">
    <cfRule type="expression" dxfId="657" priority="634">
      <formula>$E$17=""</formula>
    </cfRule>
  </conditionalFormatting>
  <conditionalFormatting sqref="E22">
    <cfRule type="expression" dxfId="656" priority="627" stopIfTrue="1">
      <formula>$E$15="個人"</formula>
    </cfRule>
    <cfRule type="expression" dxfId="655" priority="632">
      <formula>E22=""</formula>
    </cfRule>
  </conditionalFormatting>
  <conditionalFormatting sqref="E21">
    <cfRule type="expression" dxfId="654" priority="631">
      <formula>E21=""</formula>
    </cfRule>
  </conditionalFormatting>
  <conditionalFormatting sqref="E24">
    <cfRule type="expression" dxfId="653" priority="630">
      <formula>E24=""</formula>
    </cfRule>
  </conditionalFormatting>
  <conditionalFormatting sqref="E15">
    <cfRule type="expression" dxfId="652" priority="629">
      <formula>E15=""</formula>
    </cfRule>
  </conditionalFormatting>
  <conditionalFormatting sqref="E23">
    <cfRule type="expression" dxfId="651" priority="626" stopIfTrue="1">
      <formula>$E$15="個人"</formula>
    </cfRule>
    <cfRule type="expression" dxfId="650" priority="628">
      <formula>E23=""</formula>
    </cfRule>
  </conditionalFormatting>
  <conditionalFormatting sqref="E26">
    <cfRule type="expression" dxfId="649" priority="624" stopIfTrue="1">
      <formula>$E$15="個人"</formula>
    </cfRule>
    <cfRule type="expression" dxfId="648" priority="625">
      <formula>E26=""</formula>
    </cfRule>
  </conditionalFormatting>
  <conditionalFormatting sqref="E25">
    <cfRule type="expression" dxfId="647" priority="59">
      <formula>$E$25&lt;&gt;""</formula>
    </cfRule>
    <cfRule type="expression" dxfId="646" priority="60" stopIfTrue="1">
      <formula>$E$15="個人"</formula>
    </cfRule>
    <cfRule type="expression" dxfId="645" priority="621">
      <formula>$E$15="法人"</formula>
    </cfRule>
    <cfRule type="expression" dxfId="644" priority="622">
      <formula>E25=""</formula>
    </cfRule>
  </conditionalFormatting>
  <conditionalFormatting sqref="E27">
    <cfRule type="expression" dxfId="643" priority="620">
      <formula>E27=""</formula>
    </cfRule>
  </conditionalFormatting>
  <conditionalFormatting sqref="E28">
    <cfRule type="expression" dxfId="642" priority="618">
      <formula>E28=""</formula>
    </cfRule>
  </conditionalFormatting>
  <conditionalFormatting sqref="E20">
    <cfRule type="expression" dxfId="641" priority="615" stopIfTrue="1">
      <formula>E15="02 個人"</formula>
    </cfRule>
    <cfRule type="expression" dxfId="640" priority="616">
      <formula>E20=""</formula>
    </cfRule>
  </conditionalFormatting>
  <conditionalFormatting sqref="E6">
    <cfRule type="expression" dxfId="639" priority="613" stopIfTrue="1">
      <formula>E6&lt;&gt;""</formula>
    </cfRule>
    <cfRule type="expression" dxfId="638" priority="614">
      <formula>E6=""</formula>
    </cfRule>
  </conditionalFormatting>
  <conditionalFormatting sqref="E14">
    <cfRule type="expression" dxfId="637" priority="61">
      <formula>E14&lt;&gt;""</formula>
    </cfRule>
    <cfRule type="expression" dxfId="636" priority="611" stopIfTrue="1">
      <formula>$E$13="その他"</formula>
    </cfRule>
    <cfRule type="expression" dxfId="635" priority="612">
      <formula>E14=""</formula>
    </cfRule>
  </conditionalFormatting>
  <conditionalFormatting sqref="E41">
    <cfRule type="expression" dxfId="634" priority="610">
      <formula>E41=""</formula>
    </cfRule>
  </conditionalFormatting>
  <conditionalFormatting sqref="E42">
    <cfRule type="expression" dxfId="633" priority="609">
      <formula>$E$42=""</formula>
    </cfRule>
  </conditionalFormatting>
  <conditionalFormatting sqref="E47">
    <cfRule type="expression" dxfId="632" priority="603" stopIfTrue="1">
      <formula>E41="個人"</formula>
    </cfRule>
    <cfRule type="expression" dxfId="631" priority="607">
      <formula>E47=""</formula>
    </cfRule>
  </conditionalFormatting>
  <conditionalFormatting sqref="E46">
    <cfRule type="expression" dxfId="630" priority="606">
      <formula>E46=""</formula>
    </cfRule>
  </conditionalFormatting>
  <conditionalFormatting sqref="E49">
    <cfRule type="expression" dxfId="629" priority="605">
      <formula>E49=""</formula>
    </cfRule>
  </conditionalFormatting>
  <conditionalFormatting sqref="E48">
    <cfRule type="expression" dxfId="628" priority="602" stopIfTrue="1">
      <formula>E41="個人"</formula>
    </cfRule>
    <cfRule type="expression" dxfId="627" priority="604">
      <formula>E48=""</formula>
    </cfRule>
  </conditionalFormatting>
  <conditionalFormatting sqref="E45">
    <cfRule type="expression" dxfId="626" priority="600" stopIfTrue="1">
      <formula>$E$45&lt;&gt;""</formula>
    </cfRule>
    <cfRule type="expression" dxfId="625" priority="601">
      <formula>E45=""</formula>
    </cfRule>
  </conditionalFormatting>
  <conditionalFormatting sqref="E53">
    <cfRule type="expression" dxfId="624" priority="598">
      <formula>OR(E53="",E53=0)</formula>
    </cfRule>
  </conditionalFormatting>
  <conditionalFormatting sqref="E52">
    <cfRule type="expression" dxfId="623" priority="24">
      <formula>$E$51=""</formula>
    </cfRule>
    <cfRule type="expression" dxfId="622" priority="596">
      <formula>OR(E52="",E52=0)</formula>
    </cfRule>
  </conditionalFormatting>
  <conditionalFormatting sqref="E54">
    <cfRule type="expression" dxfId="621" priority="595">
      <formula>OR(E54="",E54=0)</formula>
    </cfRule>
  </conditionalFormatting>
  <conditionalFormatting sqref="E56">
    <cfRule type="expression" dxfId="620" priority="39">
      <formula>$E$56&lt;&gt;""</formula>
    </cfRule>
    <cfRule type="expression" dxfId="619" priority="40">
      <formula>$E$58&lt;&gt;""</formula>
    </cfRule>
    <cfRule type="expression" dxfId="618" priority="594">
      <formula>E56=""</formula>
    </cfRule>
  </conditionalFormatting>
  <conditionalFormatting sqref="E57">
    <cfRule type="expression" dxfId="617" priority="593">
      <formula>E57=""</formula>
    </cfRule>
  </conditionalFormatting>
  <conditionalFormatting sqref="E58">
    <cfRule type="expression" dxfId="616" priority="38">
      <formula>$E$58&lt;&gt;""</formula>
    </cfRule>
    <cfRule type="expression" dxfId="615" priority="44">
      <formula>E56&lt;&gt;""</formula>
    </cfRule>
    <cfRule type="expression" dxfId="614" priority="592">
      <formula>E58=""</formula>
    </cfRule>
  </conditionalFormatting>
  <conditionalFormatting sqref="E59">
    <cfRule type="expression" dxfId="613" priority="589">
      <formula>E59&lt;&gt;""</formula>
    </cfRule>
    <cfRule type="expression" dxfId="612" priority="590">
      <formula>E58&lt;&gt;""</formula>
    </cfRule>
    <cfRule type="expression" dxfId="611" priority="591">
      <formula>E59=""</formula>
    </cfRule>
  </conditionalFormatting>
  <conditionalFormatting sqref="E60">
    <cfRule type="expression" dxfId="610" priority="588">
      <formula>E60=""</formula>
    </cfRule>
  </conditionalFormatting>
  <conditionalFormatting sqref="E73">
    <cfRule type="expression" dxfId="609" priority="565">
      <formula>E72=""</formula>
    </cfRule>
    <cfRule type="expression" dxfId="608" priority="572">
      <formula>E73&lt;&gt;""</formula>
    </cfRule>
    <cfRule type="expression" dxfId="607" priority="574">
      <formula>E72&lt;&gt;""</formula>
    </cfRule>
  </conditionalFormatting>
  <conditionalFormatting sqref="E72">
    <cfRule type="expression" dxfId="606" priority="25">
      <formula>$E$51=""</formula>
    </cfRule>
    <cfRule type="expression" dxfId="605" priority="586">
      <formula>OR(E72="",E72=0)</formula>
    </cfRule>
  </conditionalFormatting>
  <conditionalFormatting sqref="E74">
    <cfRule type="expression" dxfId="604" priority="571">
      <formula>E72=""</formula>
    </cfRule>
    <cfRule type="expression" dxfId="603" priority="585">
      <formula>OR(E74="",E74=0)</formula>
    </cfRule>
  </conditionalFormatting>
  <conditionalFormatting sqref="E76">
    <cfRule type="expression" dxfId="602" priority="36">
      <formula>$E$76&lt;&gt;""</formula>
    </cfRule>
    <cfRule type="expression" dxfId="601" priority="37">
      <formula>$E$78&lt;&gt;""</formula>
    </cfRule>
    <cfRule type="expression" dxfId="600" priority="570">
      <formula>E72=""</formula>
    </cfRule>
    <cfRule type="expression" dxfId="599" priority="584">
      <formula>E76=""</formula>
    </cfRule>
  </conditionalFormatting>
  <conditionalFormatting sqref="E77">
    <cfRule type="expression" dxfId="598" priority="564">
      <formula>E72=""</formula>
    </cfRule>
    <cfRule type="expression" dxfId="597" priority="569">
      <formula>E77&lt;&gt;""</formula>
    </cfRule>
    <cfRule type="expression" dxfId="596" priority="583">
      <formula>E72&lt;&gt;""</formula>
    </cfRule>
  </conditionalFormatting>
  <conditionalFormatting sqref="E78">
    <cfRule type="expression" dxfId="595" priority="23">
      <formula>E76=""</formula>
    </cfRule>
    <cfRule type="expression" dxfId="594" priority="35">
      <formula>$E$78&lt;&gt;""</formula>
    </cfRule>
    <cfRule type="expression" dxfId="593" priority="42">
      <formula>E76&lt;&gt;""</formula>
    </cfRule>
    <cfRule type="expression" dxfId="592" priority="568">
      <formula>E72=""</formula>
    </cfRule>
    <cfRule type="expression" dxfId="591" priority="582">
      <formula>E78=""</formula>
    </cfRule>
  </conditionalFormatting>
  <conditionalFormatting sqref="E80">
    <cfRule type="expression" dxfId="590" priority="566">
      <formula>E72=""</formula>
    </cfRule>
    <cfRule type="expression" dxfId="589" priority="578">
      <formula>E80=""</formula>
    </cfRule>
  </conditionalFormatting>
  <conditionalFormatting sqref="E79">
    <cfRule type="expression" dxfId="588" priority="22">
      <formula>E77=""</formula>
    </cfRule>
    <cfRule type="expression" dxfId="587" priority="567">
      <formula>E72=""</formula>
    </cfRule>
    <cfRule type="expression" dxfId="586" priority="575">
      <formula>E79&lt;&gt;""</formula>
    </cfRule>
    <cfRule type="expression" dxfId="585" priority="576">
      <formula>E78&lt;&gt;""</formula>
    </cfRule>
    <cfRule type="expression" dxfId="584" priority="577">
      <formula>E72&lt;&gt;""</formula>
    </cfRule>
  </conditionalFormatting>
  <conditionalFormatting sqref="E55">
    <cfRule type="expression" dxfId="583" priority="558">
      <formula>E55&lt;&gt;""</formula>
    </cfRule>
    <cfRule type="expression" dxfId="582" priority="559">
      <formula>$E$54&lt;&gt;""</formula>
    </cfRule>
    <cfRule type="expression" dxfId="581" priority="563">
      <formula>OR(E55="",E55=0)</formula>
    </cfRule>
  </conditionalFormatting>
  <conditionalFormatting sqref="E75">
    <cfRule type="expression" dxfId="580" priority="560">
      <formula>E74=""</formula>
    </cfRule>
    <cfRule type="expression" dxfId="579" priority="561">
      <formula>E75&lt;&gt;""</formula>
    </cfRule>
    <cfRule type="expression" dxfId="578" priority="562">
      <formula>E74&lt;&gt;""</formula>
    </cfRule>
  </conditionalFormatting>
  <conditionalFormatting sqref="E91">
    <cfRule type="expression" dxfId="577" priority="539">
      <formula>E90=""</formula>
    </cfRule>
    <cfRule type="expression" dxfId="576" priority="546">
      <formula>E91&lt;&gt;""</formula>
    </cfRule>
    <cfRule type="expression" dxfId="575" priority="548">
      <formula>E90&lt;&gt;""</formula>
    </cfRule>
  </conditionalFormatting>
  <conditionalFormatting sqref="E90">
    <cfRule type="expression" dxfId="574" priority="557">
      <formula>OR(E90="",E90=0)</formula>
    </cfRule>
  </conditionalFormatting>
  <conditionalFormatting sqref="E92">
    <cfRule type="expression" dxfId="573" priority="545">
      <formula>E90=""</formula>
    </cfRule>
    <cfRule type="expression" dxfId="572" priority="556">
      <formula>OR(E92="",E92=0)</formula>
    </cfRule>
  </conditionalFormatting>
  <conditionalFormatting sqref="E94">
    <cfRule type="expression" dxfId="571" priority="33">
      <formula>$E$94&lt;&gt;""</formula>
    </cfRule>
    <cfRule type="expression" dxfId="570" priority="34">
      <formula>$E$96&lt;&gt;""</formula>
    </cfRule>
    <cfRule type="expression" dxfId="569" priority="544">
      <formula>E90=""</formula>
    </cfRule>
    <cfRule type="expression" dxfId="568" priority="555">
      <formula>E94=""</formula>
    </cfRule>
  </conditionalFormatting>
  <conditionalFormatting sqref="E95">
    <cfRule type="expression" dxfId="567" priority="538">
      <formula>E90=""</formula>
    </cfRule>
    <cfRule type="expression" dxfId="566" priority="543">
      <formula>E95&lt;&gt;""</formula>
    </cfRule>
    <cfRule type="expression" dxfId="565" priority="554">
      <formula>E90&lt;&gt;""</formula>
    </cfRule>
  </conditionalFormatting>
  <conditionalFormatting sqref="E96">
    <cfRule type="expression" dxfId="564" priority="32">
      <formula>$E$96&lt;&gt;""</formula>
    </cfRule>
    <cfRule type="expression" dxfId="563" priority="41">
      <formula>E94&lt;&gt;""</formula>
    </cfRule>
    <cfRule type="expression" dxfId="562" priority="542">
      <formula>E90=""</formula>
    </cfRule>
    <cfRule type="expression" dxfId="561" priority="553">
      <formula>E96=""</formula>
    </cfRule>
  </conditionalFormatting>
  <conditionalFormatting sqref="E98">
    <cfRule type="expression" dxfId="560" priority="540">
      <formula>E90=""</formula>
    </cfRule>
    <cfRule type="expression" dxfId="559" priority="552">
      <formula>E98=""</formula>
    </cfRule>
  </conditionalFormatting>
  <conditionalFormatting sqref="E97">
    <cfRule type="expression" dxfId="558" priority="541">
      <formula>E90=""</formula>
    </cfRule>
    <cfRule type="expression" dxfId="557" priority="549">
      <formula>E97&lt;&gt;""</formula>
    </cfRule>
    <cfRule type="expression" dxfId="556" priority="550">
      <formula>E96&lt;&gt;""</formula>
    </cfRule>
    <cfRule type="expression" dxfId="555" priority="551">
      <formula>E90&lt;&gt;""</formula>
    </cfRule>
  </conditionalFormatting>
  <conditionalFormatting sqref="E93">
    <cfRule type="expression" dxfId="554" priority="535">
      <formula>E92=""</formula>
    </cfRule>
    <cfRule type="expression" dxfId="553" priority="536">
      <formula>E93&lt;&gt;""</formula>
    </cfRule>
    <cfRule type="expression" dxfId="552" priority="537">
      <formula>E92&lt;&gt;""</formula>
    </cfRule>
  </conditionalFormatting>
  <conditionalFormatting sqref="E63">
    <cfRule type="expression" dxfId="551" priority="534">
      <formula>E63=""</formula>
    </cfRule>
  </conditionalFormatting>
  <conditionalFormatting sqref="E81">
    <cfRule type="expression" dxfId="550" priority="532">
      <formula>E72=""</formula>
    </cfRule>
    <cfRule type="expression" dxfId="549" priority="533">
      <formula>E81=""</formula>
    </cfRule>
  </conditionalFormatting>
  <conditionalFormatting sqref="E99">
    <cfRule type="expression" dxfId="548" priority="530">
      <formula>E95=""</formula>
    </cfRule>
    <cfRule type="expression" dxfId="547" priority="531">
      <formula>E99=""</formula>
    </cfRule>
  </conditionalFormatting>
  <conditionalFormatting sqref="E172">
    <cfRule type="expression" dxfId="546" priority="526">
      <formula>E172=""</formula>
    </cfRule>
  </conditionalFormatting>
  <conditionalFormatting sqref="E177">
    <cfRule type="expression" dxfId="545" priority="518">
      <formula>E177&lt;&gt;""</formula>
    </cfRule>
  </conditionalFormatting>
  <conditionalFormatting sqref="E178">
    <cfRule type="expression" dxfId="544" priority="515">
      <formula>E174=0</formula>
    </cfRule>
    <cfRule type="expression" dxfId="543" priority="517">
      <formula>E178&lt;&gt;""</formula>
    </cfRule>
  </conditionalFormatting>
  <conditionalFormatting sqref="E179">
    <cfRule type="expression" dxfId="542" priority="514">
      <formula>E175=0</formula>
    </cfRule>
    <cfRule type="expression" dxfId="541" priority="516">
      <formula>E179&lt;&gt;""</formula>
    </cfRule>
  </conditionalFormatting>
  <conditionalFormatting sqref="E188">
    <cfRule type="expression" dxfId="540" priority="171">
      <formula>E188&lt;&gt;""</formula>
    </cfRule>
    <cfRule type="expression" dxfId="539" priority="498">
      <formula>$E$185="なし"</formula>
    </cfRule>
    <cfRule type="expression" dxfId="538" priority="508">
      <formula>$E$185&lt;&gt;""</formula>
    </cfRule>
  </conditionalFormatting>
  <conditionalFormatting sqref="E189">
    <cfRule type="expression" dxfId="537" priority="170">
      <formula>E189&lt;&gt;""</formula>
    </cfRule>
    <cfRule type="expression" dxfId="536" priority="505">
      <formula>$E$185="なし"</formula>
    </cfRule>
    <cfRule type="expression" dxfId="535" priority="507">
      <formula>E186&lt;&gt;""</formula>
    </cfRule>
  </conditionalFormatting>
  <conditionalFormatting sqref="E190">
    <cfRule type="expression" dxfId="534" priority="169">
      <formula>E190&lt;&gt;""</formula>
    </cfRule>
    <cfRule type="expression" dxfId="533" priority="504">
      <formula>$E$185="なし"</formula>
    </cfRule>
    <cfRule type="expression" dxfId="532" priority="506">
      <formula>E187&lt;&gt;""</formula>
    </cfRule>
  </conditionalFormatting>
  <conditionalFormatting sqref="E193">
    <cfRule type="expression" dxfId="531" priority="497">
      <formula>E193=""</formula>
    </cfRule>
  </conditionalFormatting>
  <conditionalFormatting sqref="E194">
    <cfRule type="expression" dxfId="530" priority="495">
      <formula>E194&lt;&gt;""</formula>
    </cfRule>
    <cfRule type="expression" dxfId="529" priority="496">
      <formula>$E$193="05 買いの一団で上記４以外"</formula>
    </cfRule>
  </conditionalFormatting>
  <conditionalFormatting sqref="E198">
    <cfRule type="expression" dxfId="528" priority="494">
      <formula>E198=""</formula>
    </cfRule>
  </conditionalFormatting>
  <conditionalFormatting sqref="E199">
    <cfRule type="expression" dxfId="527" priority="493">
      <formula>E199=""</formula>
    </cfRule>
  </conditionalFormatting>
  <conditionalFormatting sqref="E200">
    <cfRule type="expression" dxfId="526" priority="478">
      <formula>E199=""</formula>
    </cfRule>
    <cfRule type="expression" dxfId="525" priority="492">
      <formula>E200=""</formula>
    </cfRule>
  </conditionalFormatting>
  <conditionalFormatting sqref="E169">
    <cfRule type="expression" dxfId="524" priority="491">
      <formula>E169=""</formula>
    </cfRule>
  </conditionalFormatting>
  <conditionalFormatting sqref="E201">
    <cfRule type="expression" dxfId="523" priority="489">
      <formula>E201&lt;&gt;""</formula>
    </cfRule>
    <cfRule type="expression" dxfId="522" priority="490">
      <formula>LEFT($E$199,2)="住宅"</formula>
    </cfRule>
  </conditionalFormatting>
  <conditionalFormatting sqref="E5">
    <cfRule type="expression" dxfId="521" priority="488">
      <formula>E5=""</formula>
    </cfRule>
  </conditionalFormatting>
  <conditionalFormatting sqref="E204">
    <cfRule type="expression" dxfId="520" priority="482">
      <formula>E204&lt;&gt;""</formula>
    </cfRule>
    <cfRule type="expression" dxfId="519" priority="486">
      <formula>FIND("解体",E198,1)&gt;0</formula>
    </cfRule>
  </conditionalFormatting>
  <conditionalFormatting sqref="E205">
    <cfRule type="expression" dxfId="518" priority="481">
      <formula>E205&lt;&gt;""</formula>
    </cfRule>
    <cfRule type="expression" dxfId="517" priority="485">
      <formula>FIND("造成",E198,1)&gt;0</formula>
    </cfRule>
  </conditionalFormatting>
  <conditionalFormatting sqref="E213">
    <cfRule type="expression" dxfId="516" priority="66">
      <formula>E213&lt;&gt;""</formula>
    </cfRule>
    <cfRule type="expression" dxfId="515" priority="480">
      <formula>FIND("有",E198,1)&gt;0</formula>
    </cfRule>
    <cfRule type="expression" dxfId="514" priority="484">
      <formula>FIND("リフォーム",E198,1)&gt;0</formula>
    </cfRule>
  </conditionalFormatting>
  <conditionalFormatting sqref="E214">
    <cfRule type="expression" dxfId="513" priority="479">
      <formula>E214&lt;&gt;""</formula>
    </cfRule>
    <cfRule type="expression" dxfId="512" priority="483">
      <formula>FIND("販売",E199,1)&gt;0</formula>
    </cfRule>
  </conditionalFormatting>
  <conditionalFormatting sqref="E206">
    <cfRule type="expression" dxfId="511" priority="6">
      <formula>$E$198="有（解体のみ）"</formula>
    </cfRule>
    <cfRule type="expression" dxfId="510" priority="7">
      <formula>$E$198="有（造成のみ）"</formula>
    </cfRule>
    <cfRule type="expression" dxfId="509" priority="12">
      <formula>FIND("継続",E198,1)&gt;0</formula>
    </cfRule>
    <cfRule type="expression" dxfId="508" priority="13">
      <formula>E206&lt;&gt;""</formula>
    </cfRule>
    <cfRule type="expression" dxfId="507" priority="14">
      <formula>FIND("建設",E198,1)&gt;0</formula>
    </cfRule>
    <cfRule type="expression" dxfId="506" priority="29">
      <formula>FIND("住宅",E199,1)&gt;0</formula>
    </cfRule>
    <cfRule type="expression" dxfId="505" priority="30">
      <formula>FIND("商業",E199,1)&gt;0</formula>
    </cfRule>
    <cfRule type="expression" dxfId="504" priority="31">
      <formula>FIND("別荘",E199,1)&gt;0</formula>
    </cfRule>
    <cfRule type="expression" dxfId="503" priority="476">
      <formula>OR($E$199="生産施設",$E$199="レクリエーション施設")</formula>
    </cfRule>
    <cfRule type="expression" dxfId="502" priority="477">
      <formula>OR($E$199="ゴルフ場",$E$199="林業",$E$199="農業・畜産業・水産業",$E$199="駐車場",$E$199="病院等その他の利用目的",$E$199="資産保有・転売等目的",$E$199="その他")</formula>
    </cfRule>
  </conditionalFormatting>
  <conditionalFormatting sqref="E210">
    <cfRule type="expression" dxfId="501" priority="474">
      <formula>E210&lt;&gt;""</formula>
    </cfRule>
    <cfRule type="expression" dxfId="500" priority="475">
      <formula>FIND("建設",E198,1)&gt;0</formula>
    </cfRule>
  </conditionalFormatting>
  <conditionalFormatting sqref="E196">
    <cfRule type="expression" dxfId="499" priority="472">
      <formula>E196&lt;&gt;""</formula>
    </cfRule>
    <cfRule type="expression" dxfId="498" priority="473">
      <formula>AND(E193&lt;&gt;"01 単独の届出",E193&lt;&gt;"")</formula>
    </cfRule>
  </conditionalFormatting>
  <conditionalFormatting sqref="E221">
    <cfRule type="expression" dxfId="497" priority="469">
      <formula>E221&lt;&gt;""</formula>
    </cfRule>
    <cfRule type="expression" dxfId="496" priority="470">
      <formula>$E$221=""</formula>
    </cfRule>
  </conditionalFormatting>
  <conditionalFormatting sqref="E222">
    <cfRule type="expression" dxfId="495" priority="465">
      <formula>E222&lt;&gt;""</formula>
    </cfRule>
    <cfRule type="expression" dxfId="494" priority="466">
      <formula>$E$222=""</formula>
    </cfRule>
  </conditionalFormatting>
  <conditionalFormatting sqref="E223">
    <cfRule type="expression" dxfId="493" priority="463">
      <formula>E223&lt;&gt;""</formula>
    </cfRule>
    <cfRule type="expression" dxfId="492" priority="464">
      <formula>$E$223=""</formula>
    </cfRule>
  </conditionalFormatting>
  <conditionalFormatting sqref="E195">
    <cfRule type="expression" dxfId="491" priority="460">
      <formula>AND(E193&lt;&gt;"01 単独の届出",E193&lt;&gt;"")</formula>
    </cfRule>
  </conditionalFormatting>
  <conditionalFormatting sqref="E207">
    <cfRule type="expression" dxfId="490" priority="4">
      <formula>$E$198="有（解体のみ）"</formula>
    </cfRule>
    <cfRule type="expression" dxfId="489" priority="5">
      <formula>$E$198="有（造成のみ）"</formula>
    </cfRule>
    <cfRule type="expression" dxfId="488" priority="9">
      <formula>FIND("継続",E198,1)&gt;0</formula>
    </cfRule>
    <cfRule type="expression" dxfId="487" priority="10">
      <formula>E207&lt;&gt;""</formula>
    </cfRule>
    <cfRule type="expression" dxfId="486" priority="11">
      <formula>FIND("建設",E198,1)&gt;0</formula>
    </cfRule>
    <cfRule type="expression" dxfId="485" priority="28">
      <formula>FIND("住宅",E199,1)&gt;0</formula>
    </cfRule>
    <cfRule type="expression" dxfId="484" priority="45">
      <formula>FIND("商業",E199,1)&gt;0</formula>
    </cfRule>
    <cfRule type="expression" dxfId="483" priority="46">
      <formula>FIND("別荘",E199,1)&gt;0</formula>
    </cfRule>
    <cfRule type="expression" dxfId="482" priority="457">
      <formula>OR($E$199="生産施設",$E$199="レクリエーション施設")</formula>
    </cfRule>
    <cfRule type="expression" dxfId="481" priority="458">
      <formula>OR($E$199="ゴルフ場",$E$199="林業",$E$199="農業・畜産業・水産業",$E$199="駐車場",$E$199="病院等その他の利用目的",$E$199="資産保有・転売等目的",$E$199="その他")</formula>
    </cfRule>
  </conditionalFormatting>
  <conditionalFormatting sqref="E211">
    <cfRule type="expression" dxfId="480" priority="455">
      <formula>E211&lt;&gt;""</formula>
    </cfRule>
    <cfRule type="expression" dxfId="479" priority="456">
      <formula>FIND("有",E198,1)&gt;0</formula>
    </cfRule>
  </conditionalFormatting>
  <conditionalFormatting sqref="E212">
    <cfRule type="expression" dxfId="478" priority="453">
      <formula>E212&lt;&gt;""</formula>
    </cfRule>
    <cfRule type="expression" dxfId="477" priority="454">
      <formula>FIND("有",E198,1)&gt;0</formula>
    </cfRule>
  </conditionalFormatting>
  <conditionalFormatting sqref="E208">
    <cfRule type="expression" dxfId="476" priority="3">
      <formula>E208&lt;&gt;""</formula>
    </cfRule>
    <cfRule type="expression" dxfId="475" priority="447">
      <formula>FIND("建設",E198,1)&gt;0</formula>
    </cfRule>
    <cfRule type="expression" dxfId="474" priority="448">
      <formula>"$E$205&lt;&gt;"""""</formula>
    </cfRule>
  </conditionalFormatting>
  <conditionalFormatting sqref="E7">
    <cfRule type="expression" dxfId="473" priority="443" stopIfTrue="1">
      <formula>$E$15="02 個人"</formula>
    </cfRule>
    <cfRule type="expression" dxfId="472" priority="444">
      <formula>E7=""</formula>
    </cfRule>
  </conditionalFormatting>
  <conditionalFormatting sqref="E151:E152">
    <cfRule type="expression" dxfId="471" priority="441">
      <formula>E151&lt;&gt;""</formula>
    </cfRule>
    <cfRule type="expression" dxfId="470" priority="442">
      <formula>FIND("借地権",$E$6,1)&gt;0</formula>
    </cfRule>
  </conditionalFormatting>
  <conditionalFormatting sqref="E153">
    <cfRule type="expression" dxfId="469" priority="434">
      <formula>$E$153&lt;&gt;""</formula>
    </cfRule>
    <cfRule type="expression" dxfId="468" priority="440">
      <formula>FIND("借地権",$E$6,1)&gt;0</formula>
    </cfRule>
  </conditionalFormatting>
  <conditionalFormatting sqref="E155">
    <cfRule type="expression" dxfId="467" priority="433">
      <formula>$E$155&lt;&gt;""</formula>
    </cfRule>
    <cfRule type="expression" dxfId="466" priority="439">
      <formula>FIND("借地権",$E$6,1)&gt;0</formula>
    </cfRule>
  </conditionalFormatting>
  <conditionalFormatting sqref="E154">
    <cfRule type="expression" dxfId="465" priority="437">
      <formula>E154&lt;&gt;""</formula>
    </cfRule>
    <cfRule type="expression" dxfId="464" priority="438">
      <formula>FIND("借地権",$E$6,1)&gt;0</formula>
    </cfRule>
  </conditionalFormatting>
  <conditionalFormatting sqref="E156">
    <cfRule type="expression" dxfId="463" priority="435">
      <formula>E156&lt;&gt;""</formula>
    </cfRule>
    <cfRule type="expression" dxfId="462" priority="436">
      <formula>FIND("借地権",$E$6,1)&gt;0</formula>
    </cfRule>
  </conditionalFormatting>
  <conditionalFormatting sqref="E157:E158">
    <cfRule type="expression" dxfId="461" priority="431">
      <formula>E157&lt;&gt;""</formula>
    </cfRule>
    <cfRule type="expression" dxfId="460" priority="432">
      <formula>FIND("借地権",$E$6,1)&gt;0</formula>
    </cfRule>
  </conditionalFormatting>
  <conditionalFormatting sqref="E159">
    <cfRule type="expression" dxfId="459" priority="20">
      <formula>$E$157=""</formula>
    </cfRule>
    <cfRule type="expression" dxfId="458" priority="424">
      <formula>$E$159&lt;&gt;""</formula>
    </cfRule>
    <cfRule type="expression" dxfId="457" priority="430">
      <formula>FIND("借地権",$E$6,1)&gt;0</formula>
    </cfRule>
  </conditionalFormatting>
  <conditionalFormatting sqref="E161">
    <cfRule type="expression" dxfId="456" priority="18">
      <formula>$E$157=""</formula>
    </cfRule>
    <cfRule type="expression" dxfId="455" priority="423">
      <formula>$E$161&lt;&gt;""</formula>
    </cfRule>
    <cfRule type="expression" dxfId="454" priority="429">
      <formula>FIND("借地権",$E$6,1)&gt;0</formula>
    </cfRule>
  </conditionalFormatting>
  <conditionalFormatting sqref="E160">
    <cfRule type="expression" dxfId="453" priority="427">
      <formula>E160&lt;&gt;""</formula>
    </cfRule>
    <cfRule type="expression" dxfId="452" priority="428">
      <formula>FIND("借地権",$E$6,1)&gt;0</formula>
    </cfRule>
  </conditionalFormatting>
  <conditionalFormatting sqref="E162">
    <cfRule type="expression" dxfId="451" priority="17">
      <formula>$E$157=""</formula>
    </cfRule>
    <cfRule type="expression" dxfId="450" priority="425">
      <formula>E162&lt;&gt;""</formula>
    </cfRule>
    <cfRule type="expression" dxfId="449" priority="426">
      <formula>FIND("借地権",$E$6,1)&gt;0</formula>
    </cfRule>
  </conditionalFormatting>
  <conditionalFormatting sqref="E163:E164">
    <cfRule type="expression" dxfId="448" priority="421">
      <formula>E163&lt;&gt;""</formula>
    </cfRule>
    <cfRule type="expression" dxfId="447" priority="422">
      <formula>$E$157&lt;&gt;""</formula>
    </cfRule>
  </conditionalFormatting>
  <conditionalFormatting sqref="E165">
    <cfRule type="expression" dxfId="446" priority="414">
      <formula>$E$165&lt;&gt;""</formula>
    </cfRule>
    <cfRule type="expression" dxfId="445" priority="420">
      <formula>$E$163&lt;&gt;""</formula>
    </cfRule>
  </conditionalFormatting>
  <conditionalFormatting sqref="E167">
    <cfRule type="expression" dxfId="444" priority="413">
      <formula>$E$167&lt;&gt;""</formula>
    </cfRule>
    <cfRule type="expression" dxfId="443" priority="419">
      <formula>$E$163&lt;&gt;""</formula>
    </cfRule>
  </conditionalFormatting>
  <conditionalFormatting sqref="E166">
    <cfRule type="expression" dxfId="442" priority="417">
      <formula>E166&lt;&gt;""</formula>
    </cfRule>
    <cfRule type="expression" dxfId="441" priority="418">
      <formula>$E$163&lt;&gt;""</formula>
    </cfRule>
  </conditionalFormatting>
  <conditionalFormatting sqref="E168">
    <cfRule type="expression" dxfId="440" priority="415">
      <formula>E168&lt;&gt;""</formula>
    </cfRule>
    <cfRule type="expression" dxfId="439" priority="416">
      <formula>$E$163&lt;&gt;""</formula>
    </cfRule>
  </conditionalFormatting>
  <conditionalFormatting sqref="E108">
    <cfRule type="expression" dxfId="438" priority="78">
      <formula>E98&lt;&gt;""</formula>
    </cfRule>
    <cfRule type="expression" dxfId="437" priority="411">
      <formula>$E$6="底地権"</formula>
    </cfRule>
    <cfRule type="expression" dxfId="436" priority="412">
      <formula>E108=""</formula>
    </cfRule>
  </conditionalFormatting>
  <conditionalFormatting sqref="E109">
    <cfRule type="expression" dxfId="435" priority="77">
      <formula>$E$6="底地権"</formula>
    </cfRule>
    <cfRule type="expression" dxfId="434" priority="334">
      <formula>$E$108="なし"</formula>
    </cfRule>
    <cfRule type="expression" dxfId="433" priority="405">
      <formula>$E$109&lt;&gt;""</formula>
    </cfRule>
    <cfRule type="expression" dxfId="432" priority="409">
      <formula>$E$108&lt;&gt;""</formula>
    </cfRule>
    <cfRule type="expression" dxfId="431" priority="410">
      <formula>E109=""</formula>
    </cfRule>
  </conditionalFormatting>
  <conditionalFormatting sqref="E110">
    <cfRule type="expression" dxfId="430" priority="76">
      <formula>$E$6="底地権"</formula>
    </cfRule>
    <cfRule type="expression" dxfId="429" priority="335">
      <formula>$E$108="なし"</formula>
    </cfRule>
    <cfRule type="expression" dxfId="428" priority="403">
      <formula>$E$110&lt;&gt;""</formula>
    </cfRule>
    <cfRule type="expression" dxfId="427" priority="404">
      <formula>$E$108&lt;&gt;""</formula>
    </cfRule>
    <cfRule type="expression" dxfId="426" priority="406">
      <formula>E110=""</formula>
    </cfRule>
  </conditionalFormatting>
  <conditionalFormatting sqref="E112">
    <cfRule type="expression" dxfId="425" priority="74">
      <formula>$E$6="底地権"</formula>
    </cfRule>
    <cfRule type="expression" dxfId="424" priority="332">
      <formula>$E$108="なし"</formula>
    </cfRule>
    <cfRule type="expression" dxfId="423" priority="400">
      <formula>$E$112&lt;&gt;""</formula>
    </cfRule>
    <cfRule type="expression" dxfId="422" priority="401">
      <formula>$E$108&lt;&gt;""</formula>
    </cfRule>
    <cfRule type="expression" dxfId="421" priority="402">
      <formula>E112=""</formula>
    </cfRule>
  </conditionalFormatting>
  <conditionalFormatting sqref="E111">
    <cfRule type="expression" dxfId="420" priority="75">
      <formula>$E$6="底地権"</formula>
    </cfRule>
    <cfRule type="expression" dxfId="419" priority="333">
      <formula>$E$108="なし"</formula>
    </cfRule>
    <cfRule type="expression" dxfId="418" priority="396">
      <formula>$E$111&lt;&gt;""</formula>
    </cfRule>
    <cfRule type="expression" dxfId="417" priority="397">
      <formula>$E$108&lt;&gt;""</formula>
    </cfRule>
    <cfRule type="expression" dxfId="416" priority="398">
      <formula>$E$111=""</formula>
    </cfRule>
  </conditionalFormatting>
  <conditionalFormatting sqref="E122">
    <cfRule type="expression" dxfId="415" priority="328">
      <formula>$E$108="なし"</formula>
    </cfRule>
    <cfRule type="expression" dxfId="414" priority="367">
      <formula>E122&lt;&gt;""</formula>
    </cfRule>
    <cfRule type="expression" dxfId="413" priority="394">
      <formula>E108&lt;&gt;""</formula>
    </cfRule>
    <cfRule type="expression" dxfId="412" priority="395">
      <formula>$E$108=""</formula>
    </cfRule>
  </conditionalFormatting>
  <conditionalFormatting sqref="E123">
    <cfRule type="expression" dxfId="411" priority="327">
      <formula>$E$108="なし"</formula>
    </cfRule>
    <cfRule type="expression" dxfId="410" priority="390">
      <formula>$E$123&lt;&gt;""</formula>
    </cfRule>
    <cfRule type="expression" dxfId="409" priority="392">
      <formula>$E$122&lt;&gt;""</formula>
    </cfRule>
    <cfRule type="expression" dxfId="408" priority="393">
      <formula>E122=""</formula>
    </cfRule>
  </conditionalFormatting>
  <conditionalFormatting sqref="E124">
    <cfRule type="expression" dxfId="407" priority="326">
      <formula>$E$108="なし"</formula>
    </cfRule>
    <cfRule type="expression" dxfId="406" priority="388">
      <formula>$E$124&lt;&gt;""</formula>
    </cfRule>
    <cfRule type="expression" dxfId="405" priority="389">
      <formula>$E$122&lt;&gt;""</formula>
    </cfRule>
    <cfRule type="expression" dxfId="404" priority="391">
      <formula>E122=""</formula>
    </cfRule>
  </conditionalFormatting>
  <conditionalFormatting sqref="E126">
    <cfRule type="expression" dxfId="403" priority="324">
      <formula>$E$108="なし"</formula>
    </cfRule>
    <cfRule type="expression" dxfId="402" priority="385">
      <formula>$E$126&lt;&gt;""</formula>
    </cfRule>
    <cfRule type="expression" dxfId="401" priority="386">
      <formula>$E$122&lt;&gt;""</formula>
    </cfRule>
    <cfRule type="expression" dxfId="400" priority="387">
      <formula>E122=""</formula>
    </cfRule>
  </conditionalFormatting>
  <conditionalFormatting sqref="E125">
    <cfRule type="expression" dxfId="399" priority="325">
      <formula>$E$108="なし"</formula>
    </cfRule>
    <cfRule type="expression" dxfId="398" priority="382">
      <formula>$E$125&lt;&gt;""</formula>
    </cfRule>
    <cfRule type="expression" dxfId="397" priority="383">
      <formula>$E$122&lt;&gt;""</formula>
    </cfRule>
    <cfRule type="expression" dxfId="396" priority="384">
      <formula>$E$122=""</formula>
    </cfRule>
  </conditionalFormatting>
  <conditionalFormatting sqref="E136">
    <cfRule type="expression" dxfId="395" priority="320">
      <formula>$E$108="なし"</formula>
    </cfRule>
    <cfRule type="expression" dxfId="394" priority="366">
      <formula>E136&lt;&gt;""</formula>
    </cfRule>
    <cfRule type="expression" dxfId="393" priority="380">
      <formula>$E$122&lt;&gt;""</formula>
    </cfRule>
    <cfRule type="expression" dxfId="392" priority="381">
      <formula>$E$122=""</formula>
    </cfRule>
  </conditionalFormatting>
  <conditionalFormatting sqref="E137">
    <cfRule type="expression" dxfId="391" priority="319">
      <formula>$E$108="なし"</formula>
    </cfRule>
    <cfRule type="expression" dxfId="390" priority="376">
      <formula>$E$137&lt;&gt;""</formula>
    </cfRule>
    <cfRule type="expression" dxfId="389" priority="378">
      <formula>$E$136&lt;&gt;""</formula>
    </cfRule>
    <cfRule type="expression" dxfId="388" priority="379">
      <formula>E136=""</formula>
    </cfRule>
  </conditionalFormatting>
  <conditionalFormatting sqref="E138">
    <cfRule type="expression" dxfId="387" priority="318">
      <formula>$E$108="なし"</formula>
    </cfRule>
    <cfRule type="expression" dxfId="386" priority="374">
      <formula>$E$138&lt;&gt;""</formula>
    </cfRule>
    <cfRule type="expression" dxfId="385" priority="375">
      <formula>$E$136&lt;&gt;""</formula>
    </cfRule>
    <cfRule type="expression" dxfId="384" priority="377">
      <formula>E136=""</formula>
    </cfRule>
  </conditionalFormatting>
  <conditionalFormatting sqref="E140">
    <cfRule type="expression" dxfId="383" priority="316">
      <formula>$E$108="なし"</formula>
    </cfRule>
    <cfRule type="expression" dxfId="382" priority="371">
      <formula>$E$140&lt;&gt;""</formula>
    </cfRule>
    <cfRule type="expression" dxfId="381" priority="372">
      <formula>$E$136&lt;&gt;""</formula>
    </cfRule>
    <cfRule type="expression" dxfId="380" priority="373">
      <formula>E136=""</formula>
    </cfRule>
  </conditionalFormatting>
  <conditionalFormatting sqref="E139">
    <cfRule type="expression" dxfId="379" priority="317">
      <formula>$E$108="なし"</formula>
    </cfRule>
    <cfRule type="expression" dxfId="378" priority="368">
      <formula>$E$139&lt;&gt;""</formula>
    </cfRule>
    <cfRule type="expression" dxfId="377" priority="369">
      <formula>$E$136&lt;&gt;""</formula>
    </cfRule>
    <cfRule type="expression" dxfId="376" priority="370">
      <formula>$E$136=""</formula>
    </cfRule>
  </conditionalFormatting>
  <conditionalFormatting sqref="E113">
    <cfRule type="expression" dxfId="375" priority="54">
      <formula>$E$6="底地権"</formula>
    </cfRule>
    <cfRule type="expression" dxfId="374" priority="331">
      <formula>$E$108="なし"</formula>
    </cfRule>
    <cfRule type="expression" dxfId="373" priority="363">
      <formula>$E$113&lt;&gt;""</formula>
    </cfRule>
    <cfRule type="expression" dxfId="372" priority="364">
      <formula>$E$108&lt;&gt;""</formula>
    </cfRule>
    <cfRule type="expression" dxfId="371" priority="365">
      <formula>$E$113=""</formula>
    </cfRule>
  </conditionalFormatting>
  <conditionalFormatting sqref="E114">
    <cfRule type="expression" dxfId="370" priority="330">
      <formula>$E$108="なし"</formula>
    </cfRule>
    <cfRule type="expression" dxfId="369" priority="355">
      <formula>E114&lt;&gt;""</formula>
    </cfRule>
    <cfRule type="expression" dxfId="368" priority="358">
      <formula>$E$113="賃借権"</formula>
    </cfRule>
    <cfRule type="expression" dxfId="367" priority="359">
      <formula>$E$114=""</formula>
    </cfRule>
  </conditionalFormatting>
  <conditionalFormatting sqref="E115">
    <cfRule type="expression" dxfId="366" priority="329">
      <formula>$E$108="なし"</formula>
    </cfRule>
    <cfRule type="expression" dxfId="365" priority="354">
      <formula>E115&lt;&gt;""</formula>
    </cfRule>
    <cfRule type="expression" dxfId="364" priority="356">
      <formula>OR(E113="賃借権",E113="信託受益権")</formula>
    </cfRule>
    <cfRule type="expression" dxfId="363" priority="357">
      <formula>$E$115=""</formula>
    </cfRule>
  </conditionalFormatting>
  <conditionalFormatting sqref="E127">
    <cfRule type="expression" dxfId="362" priority="323">
      <formula>$E$108="なし"</formula>
    </cfRule>
    <cfRule type="expression" dxfId="361" priority="351">
      <formula>$E$127&lt;&gt;""</formula>
    </cfRule>
    <cfRule type="expression" dxfId="360" priority="352">
      <formula>$E$122&lt;&gt;""</formula>
    </cfRule>
    <cfRule type="expression" dxfId="359" priority="353">
      <formula>$E$122=""</formula>
    </cfRule>
  </conditionalFormatting>
  <conditionalFormatting sqref="E128">
    <cfRule type="expression" dxfId="358" priority="322">
      <formula>$E$108="なし"</formula>
    </cfRule>
    <cfRule type="expression" dxfId="357" priority="346">
      <formula>E128&lt;&gt;""</formula>
    </cfRule>
    <cfRule type="expression" dxfId="356" priority="349">
      <formula>$E$127="賃借権"</formula>
    </cfRule>
    <cfRule type="expression" dxfId="355" priority="350">
      <formula>$E$127=""</formula>
    </cfRule>
  </conditionalFormatting>
  <conditionalFormatting sqref="E129">
    <cfRule type="expression" dxfId="354" priority="321">
      <formula>$E$108="なし"</formula>
    </cfRule>
    <cfRule type="expression" dxfId="353" priority="345">
      <formula>E129&lt;&gt;""</formula>
    </cfRule>
    <cfRule type="expression" dxfId="352" priority="347">
      <formula>OR(E127="賃借権",E127="信託受益権")</formula>
    </cfRule>
    <cfRule type="expression" dxfId="351" priority="348">
      <formula>$E$127=""</formula>
    </cfRule>
  </conditionalFormatting>
  <conditionalFormatting sqref="E141">
    <cfRule type="expression" dxfId="350" priority="315">
      <formula>$E$108="なし"</formula>
    </cfRule>
    <cfRule type="expression" dxfId="349" priority="342">
      <formula>$E$141&lt;&gt;""</formula>
    </cfRule>
    <cfRule type="expression" dxfId="348" priority="343">
      <formula>$E$136&lt;&gt;""</formula>
    </cfRule>
    <cfRule type="expression" dxfId="347" priority="344">
      <formula>$E$136=""</formula>
    </cfRule>
  </conditionalFormatting>
  <conditionalFormatting sqref="E142">
    <cfRule type="expression" dxfId="346" priority="314">
      <formula>$E$108="なし"</formula>
    </cfRule>
    <cfRule type="expression" dxfId="345" priority="337">
      <formula>E142&lt;&gt;""</formula>
    </cfRule>
    <cfRule type="expression" dxfId="344" priority="340">
      <formula>$E$141="賃借権"</formula>
    </cfRule>
    <cfRule type="expression" dxfId="343" priority="341">
      <formula>$E$141=""</formula>
    </cfRule>
  </conditionalFormatting>
  <conditionalFormatting sqref="E143">
    <cfRule type="expression" dxfId="342" priority="313">
      <formula>$E$108="なし"</formula>
    </cfRule>
    <cfRule type="expression" dxfId="341" priority="336">
      <formula>E143&lt;&gt;""</formula>
    </cfRule>
    <cfRule type="expression" dxfId="340" priority="338">
      <formula>OR(E141="賃借権",E141="信託受益権")</formula>
    </cfRule>
    <cfRule type="expression" dxfId="339" priority="339">
      <formula>$E$141=""</formula>
    </cfRule>
  </conditionalFormatting>
  <conditionalFormatting sqref="E116">
    <cfRule type="expression" dxfId="338" priority="308">
      <formula>$E$116&lt;&gt;""</formula>
    </cfRule>
    <cfRule type="expression" dxfId="337" priority="309">
      <formula>AND($E$113&lt;&gt;"",$E$113&lt;&gt;"該当なし",$E$113&lt;&gt;"所有権")</formula>
    </cfRule>
    <cfRule type="expression" dxfId="336" priority="312">
      <formula>$E$116=""</formula>
    </cfRule>
  </conditionalFormatting>
  <conditionalFormatting sqref="E117">
    <cfRule type="expression" dxfId="335" priority="307">
      <formula>$E$117&lt;&gt;""</formula>
    </cfRule>
    <cfRule type="expression" dxfId="334" priority="310">
      <formula>AND($E$113&lt;&gt;"",$E$113&lt;&gt;"該当なし",$E$113&lt;&gt;"所有権")</formula>
    </cfRule>
    <cfRule type="expression" dxfId="333" priority="311" stopIfTrue="1">
      <formula>$E$117=""</formula>
    </cfRule>
  </conditionalFormatting>
  <conditionalFormatting sqref="E130">
    <cfRule type="expression" dxfId="332" priority="302">
      <formula>$E$130&lt;&gt;""</formula>
    </cfRule>
    <cfRule type="expression" dxfId="331" priority="303">
      <formula>$E$127&lt;&gt;AND("所有権","")</formula>
    </cfRule>
    <cfRule type="expression" dxfId="330" priority="306">
      <formula>$E$130=""</formula>
    </cfRule>
  </conditionalFormatting>
  <conditionalFormatting sqref="E131">
    <cfRule type="expression" dxfId="329" priority="301">
      <formula>$E$131&lt;&gt;""</formula>
    </cfRule>
    <cfRule type="expression" dxfId="328" priority="304">
      <formula>$E$127&lt;&gt;AND("所有権","")</formula>
    </cfRule>
    <cfRule type="expression" dxfId="327" priority="305" stopIfTrue="1">
      <formula>$E$131=""</formula>
    </cfRule>
  </conditionalFormatting>
  <conditionalFormatting sqref="E144">
    <cfRule type="expression" dxfId="326" priority="296">
      <formula>$E$144&lt;&gt;""</formula>
    </cfRule>
    <cfRule type="expression" dxfId="325" priority="297">
      <formula>$E$141&lt;&gt;AND("所有権","")</formula>
    </cfRule>
    <cfRule type="expression" dxfId="324" priority="300">
      <formula>$E$144=""</formula>
    </cfRule>
  </conditionalFormatting>
  <conditionalFormatting sqref="E145">
    <cfRule type="expression" dxfId="323" priority="295">
      <formula>$E$145&lt;&gt;""</formula>
    </cfRule>
    <cfRule type="expression" dxfId="322" priority="298">
      <formula>$E$141&lt;&gt;AND("所有権","")</formula>
    </cfRule>
    <cfRule type="expression" dxfId="321" priority="299" stopIfTrue="1">
      <formula>$E$145=""</formula>
    </cfRule>
  </conditionalFormatting>
  <conditionalFormatting sqref="E118">
    <cfRule type="expression" dxfId="320" priority="291">
      <formula>$E$118&lt;&gt;""</formula>
    </cfRule>
    <cfRule type="expression" dxfId="319" priority="292">
      <formula>$E$113&lt;&gt;""</formula>
    </cfRule>
    <cfRule type="expression" dxfId="318" priority="294">
      <formula>$E$118=""</formula>
    </cfRule>
  </conditionalFormatting>
  <conditionalFormatting sqref="E119">
    <cfRule type="expression" dxfId="317" priority="280">
      <formula>E119&lt;&gt;""</formula>
    </cfRule>
    <cfRule type="expression" dxfId="316" priority="288">
      <formula>$E$118="抵当権"</formula>
    </cfRule>
    <cfRule type="expression" dxfId="315" priority="289">
      <formula>$E$118="賃借権"</formula>
    </cfRule>
    <cfRule type="expression" dxfId="314" priority="290">
      <formula>$E$119=""</formula>
    </cfRule>
  </conditionalFormatting>
  <conditionalFormatting sqref="E120">
    <cfRule type="expression" dxfId="313" priority="279">
      <formula>$E$120&lt;&gt;""</formula>
    </cfRule>
    <cfRule type="expression" dxfId="312" priority="282">
      <formula>$E$118="抵当権"</formula>
    </cfRule>
    <cfRule type="expression" dxfId="311" priority="283">
      <formula>$E$118="賃借権"</formula>
    </cfRule>
    <cfRule type="expression" dxfId="310" priority="286">
      <formula>$E$120=""</formula>
    </cfRule>
  </conditionalFormatting>
  <conditionalFormatting sqref="E121">
    <cfRule type="expression" dxfId="309" priority="278">
      <formula>$E$121&lt;&gt;""</formula>
    </cfRule>
    <cfRule type="expression" dxfId="308" priority="281">
      <formula>$E$118="抵当権"</formula>
    </cfRule>
    <cfRule type="expression" dxfId="307" priority="284">
      <formula>$E$118="賃借権"</formula>
    </cfRule>
    <cfRule type="expression" dxfId="306" priority="285" stopIfTrue="1">
      <formula>$E$121=""</formula>
    </cfRule>
  </conditionalFormatting>
  <conditionalFormatting sqref="E132">
    <cfRule type="expression" dxfId="305" priority="275">
      <formula>$E$132&lt;&gt;""</formula>
    </cfRule>
    <cfRule type="expression" dxfId="304" priority="276">
      <formula>$E$127&lt;&gt;""</formula>
    </cfRule>
    <cfRule type="expression" dxfId="303" priority="277">
      <formula>$E$132=""</formula>
    </cfRule>
  </conditionalFormatting>
  <conditionalFormatting sqref="E133">
    <cfRule type="expression" dxfId="302" priority="265">
      <formula>E133&lt;&gt;""</formula>
    </cfRule>
    <cfRule type="expression" dxfId="301" priority="272">
      <formula>$E$132="抵当権"</formula>
    </cfRule>
    <cfRule type="expression" dxfId="300" priority="273">
      <formula>$E$132="賃借権"</formula>
    </cfRule>
    <cfRule type="expression" dxfId="299" priority="274">
      <formula>$E$133=""</formula>
    </cfRule>
  </conditionalFormatting>
  <conditionalFormatting sqref="E134">
    <cfRule type="expression" dxfId="298" priority="264">
      <formula>$E$134&lt;&gt;""</formula>
    </cfRule>
    <cfRule type="expression" dxfId="297" priority="267">
      <formula>$E$132="抵当権"</formula>
    </cfRule>
    <cfRule type="expression" dxfId="296" priority="268">
      <formula>$E$132="賃借権"</formula>
    </cfRule>
    <cfRule type="expression" dxfId="295" priority="271">
      <formula>$E$134=""</formula>
    </cfRule>
  </conditionalFormatting>
  <conditionalFormatting sqref="E135">
    <cfRule type="expression" dxfId="294" priority="263">
      <formula>$E$135&lt;&gt;""</formula>
    </cfRule>
    <cfRule type="expression" dxfId="293" priority="266">
      <formula>$E$132="抵当権"</formula>
    </cfRule>
    <cfRule type="expression" dxfId="292" priority="269">
      <formula>$E$132="賃借権"</formula>
    </cfRule>
    <cfRule type="expression" dxfId="291" priority="270" stopIfTrue="1">
      <formula>$E$135=""</formula>
    </cfRule>
  </conditionalFormatting>
  <conditionalFormatting sqref="E146">
    <cfRule type="expression" dxfId="290" priority="260">
      <formula>$E$146&lt;&gt;""</formula>
    </cfRule>
    <cfRule type="expression" dxfId="289" priority="261">
      <formula>$E$141&lt;&gt;""</formula>
    </cfRule>
    <cfRule type="expression" dxfId="288" priority="262">
      <formula>$E$146=""</formula>
    </cfRule>
  </conditionalFormatting>
  <conditionalFormatting sqref="E147">
    <cfRule type="expression" dxfId="287" priority="250">
      <formula>E147&lt;&gt;""</formula>
    </cfRule>
    <cfRule type="expression" dxfId="286" priority="257">
      <formula>$E$146="抵当権"</formula>
    </cfRule>
    <cfRule type="expression" dxfId="285" priority="258">
      <formula>$E$146="賃借権"</formula>
    </cfRule>
    <cfRule type="expression" dxfId="284" priority="259">
      <formula>$E$147=""</formula>
    </cfRule>
  </conditionalFormatting>
  <conditionalFormatting sqref="E148">
    <cfRule type="expression" dxfId="283" priority="249">
      <formula>$E$148&lt;&gt;""</formula>
    </cfRule>
    <cfRule type="expression" dxfId="282" priority="252">
      <formula>$E$146="抵当権"</formula>
    </cfRule>
    <cfRule type="expression" dxfId="281" priority="253">
      <formula>$E$146="賃借権"</formula>
    </cfRule>
    <cfRule type="expression" dxfId="280" priority="256">
      <formula>$E$148=""</formula>
    </cfRule>
  </conditionalFormatting>
  <conditionalFormatting sqref="E149">
    <cfRule type="expression" dxfId="279" priority="248">
      <formula>$E$149&lt;&gt;""</formula>
    </cfRule>
    <cfRule type="expression" dxfId="278" priority="251">
      <formula>$E$146="抵当権"</formula>
    </cfRule>
    <cfRule type="expression" dxfId="277" priority="254">
      <formula>$E$146="賃借権"</formula>
    </cfRule>
    <cfRule type="expression" dxfId="276" priority="255" stopIfTrue="1">
      <formula>$E$149=""</formula>
    </cfRule>
  </conditionalFormatting>
  <conditionalFormatting sqref="E64">
    <cfRule type="expression" dxfId="275" priority="128">
      <formula>$E$64&lt;&gt;""</formula>
    </cfRule>
    <cfRule type="expression" dxfId="274" priority="241">
      <formula>FIND("信託受益権",$E$6,1)&gt;0</formula>
    </cfRule>
    <cfRule type="expression" dxfId="273" priority="243">
      <formula>FIND("その他",$E$6,1)&gt;0</formula>
    </cfRule>
    <cfRule type="expression" dxfId="272" priority="244">
      <formula>FIND("借地権",$E$6,1)&gt;0</formula>
    </cfRule>
    <cfRule type="expression" dxfId="271" priority="247">
      <formula>$E$64=""</formula>
    </cfRule>
  </conditionalFormatting>
  <conditionalFormatting sqref="E65">
    <cfRule type="expression" dxfId="270" priority="127">
      <formula>$E$65&lt;&gt;""</formula>
    </cfRule>
    <cfRule type="expression" dxfId="269" priority="240">
      <formula>FIND("信託受益権",$E$6,1)&gt;0</formula>
    </cfRule>
    <cfRule type="expression" dxfId="268" priority="242">
      <formula>FIND("その他",$E$6,1)&gt;0</formula>
    </cfRule>
    <cfRule type="expression" dxfId="267" priority="245">
      <formula>FIND("借地権",$E$6,1)&gt;0</formula>
    </cfRule>
    <cfRule type="expression" dxfId="266" priority="246" stopIfTrue="1">
      <formula>$E$65=""</formula>
    </cfRule>
  </conditionalFormatting>
  <conditionalFormatting sqref="E83">
    <cfRule type="expression" dxfId="265" priority="125">
      <formula>$E$83&lt;&gt;""</formula>
    </cfRule>
    <cfRule type="expression" dxfId="264" priority="232">
      <formula>AND($E$72&lt;&gt;"",FIND("信託受益権",$E$6,1)&gt;0)</formula>
    </cfRule>
    <cfRule type="expression" dxfId="263" priority="234">
      <formula>AND(FIND("その他",$E$6,1)&gt;0,$E$72&lt;&gt;"")</formula>
    </cfRule>
    <cfRule type="expression" dxfId="262" priority="237">
      <formula>AND(FIND("借地権",$E$6,1)&gt;0,$E$72&lt;&gt;"")</formula>
    </cfRule>
    <cfRule type="expression" dxfId="261" priority="238" stopIfTrue="1">
      <formula>$E$83=""</formula>
    </cfRule>
  </conditionalFormatting>
  <conditionalFormatting sqref="E100">
    <cfRule type="expression" dxfId="260" priority="124">
      <formula>$E$100&lt;&gt;""</formula>
    </cfRule>
    <cfRule type="expression" dxfId="259" priority="225">
      <formula>AND($E$90&lt;&gt;"",FIND("信託受益権",$E$6,1)&gt;0)</formula>
    </cfRule>
    <cfRule type="expression" dxfId="258" priority="227">
      <formula>AND(FIND("その他",$E$6,1)&gt;0,$E$90&lt;&gt;"")</formula>
    </cfRule>
    <cfRule type="expression" dxfId="257" priority="228">
      <formula>AND(FIND("借地権",$E$6,1)&gt;0,$E$90&lt;&gt;"")</formula>
    </cfRule>
    <cfRule type="expression" dxfId="256" priority="231">
      <formula>$E$101=""</formula>
    </cfRule>
  </conditionalFormatting>
  <conditionalFormatting sqref="E101">
    <cfRule type="expression" dxfId="255" priority="123">
      <formula>$E$101&lt;&gt;""</formula>
    </cfRule>
    <cfRule type="expression" dxfId="254" priority="224">
      <formula>AND($E$90&lt;&gt;"",FIND("信託受益権",$E$6,1)&gt;0)</formula>
    </cfRule>
    <cfRule type="expression" dxfId="253" priority="226">
      <formula>AND(FIND("その他",$E$6,1)&gt;0,$E$90&lt;&gt;"")</formula>
    </cfRule>
    <cfRule type="expression" dxfId="252" priority="229">
      <formula>AND(FIND("借地権",$E$6,1)&gt;0,$E$90&lt;&gt;"")</formula>
    </cfRule>
    <cfRule type="expression" dxfId="251" priority="230" stopIfTrue="1">
      <formula>$E$101=""</formula>
    </cfRule>
  </conditionalFormatting>
  <conditionalFormatting sqref="E66">
    <cfRule type="expression" dxfId="250" priority="221">
      <formula>$E$66&lt;&gt;""</formula>
    </cfRule>
    <cfRule type="expression" dxfId="249" priority="222">
      <formula>$E$52&lt;&gt;""</formula>
    </cfRule>
    <cfRule type="expression" dxfId="248" priority="223">
      <formula>$E$66=""</formula>
    </cfRule>
  </conditionalFormatting>
  <conditionalFormatting sqref="E67">
    <cfRule type="expression" dxfId="247" priority="211">
      <formula>E67&lt;&gt;""</formula>
    </cfRule>
    <cfRule type="expression" dxfId="246" priority="219">
      <formula>AND($E$66&lt;&gt;"",$E$66&lt;&gt;"該当なし")</formula>
    </cfRule>
    <cfRule type="expression" dxfId="245" priority="220">
      <formula>$E$67=""</formula>
    </cfRule>
  </conditionalFormatting>
  <conditionalFormatting sqref="E69">
    <cfRule type="expression" dxfId="244" priority="210">
      <formula>$E$69&lt;&gt;""</formula>
    </cfRule>
    <cfRule type="expression" dxfId="243" priority="214">
      <formula>AND($E$66&lt;&gt;"",$E$66&lt;&gt;"該当なし")</formula>
    </cfRule>
    <cfRule type="expression" dxfId="242" priority="217">
      <formula>$E$69=""</formula>
    </cfRule>
  </conditionalFormatting>
  <conditionalFormatting sqref="E70">
    <cfRule type="expression" dxfId="241" priority="209">
      <formula>$E$70&lt;&gt;""</formula>
    </cfRule>
    <cfRule type="expression" dxfId="240" priority="215">
      <formula>AND($E$66&lt;&gt;"",$E$66&lt;&gt;"該当なし")</formula>
    </cfRule>
    <cfRule type="expression" dxfId="239" priority="216" stopIfTrue="1">
      <formula>$E$70=""</formula>
    </cfRule>
  </conditionalFormatting>
  <conditionalFormatting sqref="E84">
    <cfRule type="expression" dxfId="238" priority="206">
      <formula>$E$84&lt;&gt;""</formula>
    </cfRule>
    <cfRule type="expression" dxfId="237" priority="207">
      <formula>$E$72&lt;&gt;""</formula>
    </cfRule>
    <cfRule type="expression" dxfId="236" priority="208">
      <formula>$E$84=""</formula>
    </cfRule>
  </conditionalFormatting>
  <conditionalFormatting sqref="E85">
    <cfRule type="expression" dxfId="235" priority="199">
      <formula>E85&lt;&gt;""</formula>
    </cfRule>
    <cfRule type="expression" dxfId="234" priority="204">
      <formula>AND($E$84&lt;&gt;"",$E$84&lt;&gt;"該当なし")</formula>
    </cfRule>
    <cfRule type="expression" dxfId="233" priority="205">
      <formula>$E$85=""</formula>
    </cfRule>
  </conditionalFormatting>
  <conditionalFormatting sqref="E87">
    <cfRule type="expression" dxfId="232" priority="198">
      <formula>$E$87&lt;&gt;""</formula>
    </cfRule>
    <cfRule type="expression" dxfId="231" priority="200">
      <formula>AND($E$84&lt;&gt;"",$E$84&lt;&gt;"該当なし")</formula>
    </cfRule>
    <cfRule type="expression" dxfId="230" priority="203">
      <formula>$E$87=""</formula>
    </cfRule>
  </conditionalFormatting>
  <conditionalFormatting sqref="E88">
    <cfRule type="expression" dxfId="229" priority="197">
      <formula>$E$88&lt;&gt;""</formula>
    </cfRule>
    <cfRule type="expression" dxfId="228" priority="201">
      <formula>AND($E$84&lt;&gt;"",$E$84&lt;&gt;"該当なし")</formula>
    </cfRule>
    <cfRule type="expression" dxfId="227" priority="202" stopIfTrue="1">
      <formula>$E$88=""</formula>
    </cfRule>
  </conditionalFormatting>
  <conditionalFormatting sqref="E102">
    <cfRule type="expression" dxfId="226" priority="194">
      <formula>$E$102&lt;&gt;""</formula>
    </cfRule>
    <cfRule type="expression" dxfId="225" priority="195">
      <formula>$E$90&lt;&gt;""</formula>
    </cfRule>
    <cfRule type="expression" dxfId="224" priority="196">
      <formula>$E$102=""</formula>
    </cfRule>
  </conditionalFormatting>
  <conditionalFormatting sqref="E103">
    <cfRule type="expression" dxfId="223" priority="187">
      <formula>E103&lt;&gt;""</formula>
    </cfRule>
    <cfRule type="expression" dxfId="222" priority="192">
      <formula>AND($E$102&lt;&gt;"",$E$102&lt;&gt;"該当なし")</formula>
    </cfRule>
    <cfRule type="expression" dxfId="221" priority="193">
      <formula>$E$103=""</formula>
    </cfRule>
  </conditionalFormatting>
  <conditionalFormatting sqref="E105">
    <cfRule type="expression" dxfId="220" priority="186">
      <formula>$E$105&lt;&gt;""</formula>
    </cfRule>
    <cfRule type="expression" dxfId="219" priority="188">
      <formula>AND($E$102&lt;&gt;"",$E$102&lt;&gt;"該当なし")</formula>
    </cfRule>
    <cfRule type="expression" dxfId="218" priority="191">
      <formula>$E$105=""</formula>
    </cfRule>
  </conditionalFormatting>
  <conditionalFormatting sqref="E106">
    <cfRule type="expression" dxfId="217" priority="185">
      <formula>$E$106&lt;&gt;""</formula>
    </cfRule>
    <cfRule type="expression" dxfId="216" priority="189">
      <formula>AND($E$102&lt;&gt;"",$E$102&lt;&gt;"該当なし")</formula>
    </cfRule>
    <cfRule type="expression" dxfId="215" priority="190" stopIfTrue="1">
      <formula>$E$106=""</formula>
    </cfRule>
  </conditionalFormatting>
  <conditionalFormatting sqref="E86">
    <cfRule type="expression" dxfId="214" priority="181">
      <formula>$E$72=""</formula>
    </cfRule>
    <cfRule type="expression" dxfId="213" priority="182">
      <formula>E86&lt;&gt;""</formula>
    </cfRule>
    <cfRule type="expression" dxfId="212" priority="183">
      <formula>OR(E84="賃借権",E84="地上権",E84="地役権")</formula>
    </cfRule>
    <cfRule type="expression" dxfId="211" priority="184">
      <formula>$E$86=""</formula>
    </cfRule>
  </conditionalFormatting>
  <conditionalFormatting sqref="E104">
    <cfRule type="expression" dxfId="210" priority="177">
      <formula>$E$90=""</formula>
    </cfRule>
    <cfRule type="expression" dxfId="209" priority="178">
      <formula>E104&lt;&gt;""</formula>
    </cfRule>
    <cfRule type="expression" dxfId="208" priority="179">
      <formula>OR(E102="賃借権",E102="地上権",E102="地役権")</formula>
    </cfRule>
    <cfRule type="expression" dxfId="207" priority="180">
      <formula>$E$104=""</formula>
    </cfRule>
  </conditionalFormatting>
  <conditionalFormatting sqref="E68">
    <cfRule type="expression" dxfId="206" priority="173">
      <formula>$E$52=""</formula>
    </cfRule>
    <cfRule type="expression" dxfId="205" priority="174">
      <formula>E68&lt;&gt;""</formula>
    </cfRule>
    <cfRule type="expression" dxfId="204" priority="175">
      <formula>OR(E66="賃借権",E66="地上権",E66="地役権")</formula>
    </cfRule>
    <cfRule type="expression" dxfId="203" priority="176">
      <formula>$E$68=""</formula>
    </cfRule>
  </conditionalFormatting>
  <conditionalFormatting sqref="E51">
    <cfRule type="expression" dxfId="202" priority="172">
      <formula>OR(E51="",E51=0)</formula>
    </cfRule>
  </conditionalFormatting>
  <conditionalFormatting sqref="E30">
    <cfRule type="expression" dxfId="201" priority="148">
      <formula>$E$30&lt;&gt;""</formula>
    </cfRule>
    <cfRule type="expression" dxfId="200" priority="149">
      <formula>$E$24="外１名"</formula>
    </cfRule>
    <cfRule type="expression" dxfId="199" priority="168">
      <formula>$E$30=""</formula>
    </cfRule>
  </conditionalFormatting>
  <conditionalFormatting sqref="E35">
    <cfRule type="expression" dxfId="198" priority="140">
      <formula>$E$35&lt;&gt;""</formula>
    </cfRule>
    <cfRule type="expression" dxfId="197" priority="141" stopIfTrue="1">
      <formula>$E$29="個人"</formula>
    </cfRule>
    <cfRule type="expression" dxfId="196" priority="161">
      <formula>$E$24="外１名"</formula>
    </cfRule>
    <cfRule type="expression" dxfId="195" priority="166">
      <formula>E35=""</formula>
    </cfRule>
  </conditionalFormatting>
  <conditionalFormatting sqref="E34">
    <cfRule type="expression" dxfId="194" priority="142">
      <formula>$E$34&lt;&gt;""</formula>
    </cfRule>
    <cfRule type="expression" dxfId="193" priority="143">
      <formula>$E$24="外１名"</formula>
    </cfRule>
    <cfRule type="expression" dxfId="192" priority="165">
      <formula>E34=""</formula>
    </cfRule>
  </conditionalFormatting>
  <conditionalFormatting sqref="E29">
    <cfRule type="expression" dxfId="191" priority="150">
      <formula>E29&lt;&gt;""</formula>
    </cfRule>
    <cfRule type="expression" dxfId="190" priority="151">
      <formula>$E$24="外１名"</formula>
    </cfRule>
    <cfRule type="expression" dxfId="189" priority="163">
      <formula>$E$29=""</formula>
    </cfRule>
  </conditionalFormatting>
  <conditionalFormatting sqref="E36">
    <cfRule type="expression" dxfId="188" priority="138">
      <formula>$E$36&lt;&gt;""</formula>
    </cfRule>
    <cfRule type="expression" dxfId="187" priority="139" stopIfTrue="1">
      <formula>$E$29="個人"</formula>
    </cfRule>
    <cfRule type="expression" dxfId="186" priority="160">
      <formula>$E$24="外１名"</formula>
    </cfRule>
    <cfRule type="expression" dxfId="185" priority="162">
      <formula>E36=""</formula>
    </cfRule>
  </conditionalFormatting>
  <conditionalFormatting sqref="E38">
    <cfRule type="expression" dxfId="184" priority="134">
      <formula>$E$38&lt;&gt;""</formula>
    </cfRule>
    <cfRule type="expression" dxfId="183" priority="135" stopIfTrue="1">
      <formula>$E$29="個人"</formula>
    </cfRule>
    <cfRule type="expression" dxfId="182" priority="158">
      <formula>$E$24="外１名"</formula>
    </cfRule>
    <cfRule type="expression" dxfId="181" priority="159">
      <formula>E38=""</formula>
    </cfRule>
  </conditionalFormatting>
  <conditionalFormatting sqref="E37">
    <cfRule type="expression" dxfId="180" priority="136">
      <formula>$E$37&lt;&gt;""</formula>
    </cfRule>
    <cfRule type="expression" dxfId="179" priority="137" stopIfTrue="1">
      <formula>$E$29="個人"</formula>
    </cfRule>
    <cfRule type="expression" dxfId="178" priority="156">
      <formula>$E$24="外１名"</formula>
    </cfRule>
    <cfRule type="expression" dxfId="177" priority="157">
      <formula>E37=""</formula>
    </cfRule>
  </conditionalFormatting>
  <conditionalFormatting sqref="E39">
    <cfRule type="expression" dxfId="176" priority="132">
      <formula>$E$39&lt;&gt;""</formula>
    </cfRule>
    <cfRule type="expression" dxfId="175" priority="133">
      <formula>$E$24="外１名"</formula>
    </cfRule>
    <cfRule type="expression" dxfId="174" priority="155">
      <formula>E39=""</formula>
    </cfRule>
  </conditionalFormatting>
  <conditionalFormatting sqref="E40">
    <cfRule type="expression" dxfId="173" priority="130">
      <formula>$E$40&lt;&gt;""</formula>
    </cfRule>
    <cfRule type="expression" dxfId="172" priority="131">
      <formula>$E$24="外１名"</formula>
    </cfRule>
    <cfRule type="expression" dxfId="171" priority="154">
      <formula>E40=""</formula>
    </cfRule>
  </conditionalFormatting>
  <conditionalFormatting sqref="E33">
    <cfRule type="expression" priority="144">
      <formula>$E$33&lt;&gt;""</formula>
    </cfRule>
    <cfRule type="expression" dxfId="170" priority="145">
      <formula>$E$24="外１名"</formula>
    </cfRule>
    <cfRule type="expression" dxfId="169" priority="153">
      <formula>E33=""</formula>
    </cfRule>
  </conditionalFormatting>
  <conditionalFormatting sqref="E197">
    <cfRule type="expression" dxfId="168" priority="117">
      <formula>E197&lt;&gt;""</formula>
    </cfRule>
  </conditionalFormatting>
  <conditionalFormatting sqref="E218">
    <cfRule type="expression" dxfId="167" priority="62">
      <formula>E218&lt;&gt;""</formula>
    </cfRule>
    <cfRule type="expression" dxfId="166" priority="67">
      <formula>FIND("賃貸",E199,1)&gt;0</formula>
    </cfRule>
    <cfRule type="expression" dxfId="165" priority="68">
      <formula>$E$6="底地権"</formula>
    </cfRule>
    <cfRule type="expression" dxfId="164" priority="69">
      <formula>LEFT($E$6,5)="定期借地権"</formula>
    </cfRule>
    <cfRule type="expression" dxfId="163" priority="114">
      <formula>LEFT($E$6,3)="借地権"</formula>
    </cfRule>
    <cfRule type="expression" dxfId="162" priority="116">
      <formula>$E$6="信託受益権"</formula>
    </cfRule>
  </conditionalFormatting>
  <conditionalFormatting sqref="E219">
    <cfRule type="expression" dxfId="161" priority="8">
      <formula>E219&lt;&gt;""</formula>
    </cfRule>
    <cfRule type="expression" dxfId="160" priority="112">
      <formula>$E$6="信託受益権"</formula>
    </cfRule>
    <cfRule type="expression" dxfId="159" priority="113">
      <formula>FIND("賃貸",E199,1)&gt;0</formula>
    </cfRule>
  </conditionalFormatting>
  <conditionalFormatting sqref="E220">
    <cfRule type="expression" dxfId="158" priority="110">
      <formula>E220&lt;&gt;""</formula>
    </cfRule>
    <cfRule type="expression" dxfId="157" priority="111">
      <formula>$E$6="信託受益権"</formula>
    </cfRule>
  </conditionalFormatting>
  <conditionalFormatting sqref="E18">
    <cfRule type="expression" dxfId="156" priority="109">
      <formula>$E$18=""</formula>
    </cfRule>
  </conditionalFormatting>
  <conditionalFormatting sqref="E19">
    <cfRule type="expression" dxfId="155" priority="108">
      <formula>$E$19=""</formula>
    </cfRule>
  </conditionalFormatting>
  <conditionalFormatting sqref="E31">
    <cfRule type="expression" dxfId="154" priority="104">
      <formula>$E$31&lt;&gt;""</formula>
    </cfRule>
    <cfRule type="expression" dxfId="153" priority="105">
      <formula>$E$24="外１名"</formula>
    </cfRule>
    <cfRule type="expression" dxfId="152" priority="106">
      <formula>$E$31=""</formula>
    </cfRule>
  </conditionalFormatting>
  <conditionalFormatting sqref="E32">
    <cfRule type="expression" dxfId="151" priority="101">
      <formula>$E$32&lt;&gt;""</formula>
    </cfRule>
    <cfRule type="expression" dxfId="150" priority="102">
      <formula>$E$24="外１名"</formula>
    </cfRule>
    <cfRule type="expression" dxfId="149" priority="103">
      <formula>$E$32=""</formula>
    </cfRule>
  </conditionalFormatting>
  <conditionalFormatting sqref="E43">
    <cfRule type="expression" dxfId="148" priority="100">
      <formula>$E$43=""</formula>
    </cfRule>
  </conditionalFormatting>
  <conditionalFormatting sqref="E44">
    <cfRule type="expression" dxfId="147" priority="99">
      <formula>$E$44=""</formula>
    </cfRule>
  </conditionalFormatting>
  <conditionalFormatting sqref="E61">
    <cfRule type="expression" dxfId="146" priority="27">
      <formula>$E$61&lt;&gt;""</formula>
    </cfRule>
    <cfRule type="expression" dxfId="145" priority="93">
      <formula>$E$58&lt;&gt;""</formula>
    </cfRule>
    <cfRule type="expression" dxfId="144" priority="94">
      <formula>$E$60&lt;&gt;""</formula>
    </cfRule>
    <cfRule type="expression" dxfId="143" priority="98">
      <formula>$E$60=""</formula>
    </cfRule>
  </conditionalFormatting>
  <conditionalFormatting sqref="E62">
    <cfRule type="expression" dxfId="142" priority="26">
      <formula>$E$62&lt;&gt;""</formula>
    </cfRule>
    <cfRule type="expression" dxfId="141" priority="89">
      <formula>$E$59&lt;&gt;""</formula>
    </cfRule>
    <cfRule type="expression" dxfId="140" priority="90">
      <formula>$E$61&lt;&gt;""</formula>
    </cfRule>
    <cfRule type="expression" dxfId="139" priority="91">
      <formula>$E$60&lt;&gt;""</formula>
    </cfRule>
    <cfRule type="expression" dxfId="138" priority="92">
      <formula>$E$60=""</formula>
    </cfRule>
  </conditionalFormatting>
  <conditionalFormatting sqref="E203">
    <cfRule type="expression" dxfId="137" priority="81">
      <formula>E203&lt;&gt;""</formula>
    </cfRule>
    <cfRule type="expression" dxfId="136" priority="82">
      <formula>LEFT($E$200,2)="共同"</formula>
    </cfRule>
    <cfRule type="expression" dxfId="135" priority="83">
      <formula>LEFT($E$199,2)="住宅"</formula>
    </cfRule>
  </conditionalFormatting>
  <conditionalFormatting sqref="E82">
    <cfRule type="expression" dxfId="134" priority="668">
      <formula>$E$82&lt;&gt;""</formula>
    </cfRule>
    <cfRule type="expression" dxfId="133" priority="669">
      <formula>AND($E$72&lt;&gt;"",FIND("信託受益権",$E$6,1)&gt;0)</formula>
    </cfRule>
    <cfRule type="expression" dxfId="132" priority="670">
      <formula>AND(FIND("その他",$E$6,1)&gt;0,$E$72&lt;&gt;"")</formula>
    </cfRule>
    <cfRule type="expression" dxfId="131" priority="671">
      <formula>AND(FIND("借地権",$E$6,1)&gt;0,$E$72&lt;&gt;"")</formula>
    </cfRule>
    <cfRule type="expression" dxfId="130" priority="672">
      <formula>$E$634=""</formula>
    </cfRule>
  </conditionalFormatting>
  <conditionalFormatting sqref="E209">
    <cfRule type="expression" dxfId="129" priority="79">
      <formula>E209&lt;&gt;""</formula>
    </cfRule>
    <cfRule type="expression" dxfId="128" priority="80">
      <formula>FIND("共同",E200,1)&gt;0</formula>
    </cfRule>
  </conditionalFormatting>
  <conditionalFormatting sqref="E8">
    <cfRule type="expression" dxfId="127" priority="70" stopIfTrue="1">
      <formula>$E$8&lt;&gt;""</formula>
    </cfRule>
    <cfRule type="expression" dxfId="126" priority="71">
      <formula>LEFT($E$6,5)="定期借地権"</formula>
    </cfRule>
    <cfRule type="expression" dxfId="125" priority="72">
      <formula>LEFT($E$6,3)="借地権"</formula>
    </cfRule>
    <cfRule type="expression" dxfId="124" priority="73">
      <formula>E6="底地権"</formula>
    </cfRule>
  </conditionalFormatting>
  <conditionalFormatting sqref="E202">
    <cfRule type="expression" dxfId="123" priority="63">
      <formula>E202&lt;&gt;""</formula>
    </cfRule>
    <cfRule type="expression" dxfId="122" priority="64">
      <formula>OR(E200="戸建住宅",E200="共同住宅",E200="分譲地",E6="信託受益権",E6="底地権",LEFT(E6,3)="借地権",LEFT(E6,5)="定期借地権")</formula>
    </cfRule>
    <cfRule type="expression" dxfId="121" priority="65">
      <formula>$E$202=""</formula>
    </cfRule>
  </conditionalFormatting>
  <conditionalFormatting sqref="E170">
    <cfRule type="expression" dxfId="120" priority="1">
      <formula>$E$170&lt;&gt;""</formula>
    </cfRule>
    <cfRule type="expression" dxfId="119" priority="2">
      <formula>$E$169=""</formula>
    </cfRule>
    <cfRule type="expression" dxfId="118" priority="55">
      <formula>E169&lt;&gt;""</formula>
    </cfRule>
  </conditionalFormatting>
  <conditionalFormatting sqref="E16">
    <cfRule type="expression" dxfId="117" priority="47">
      <formula>$E$16&lt;&gt;""</formula>
    </cfRule>
    <cfRule type="expression" dxfId="116" priority="50">
      <formula>$E$15="個人"</formula>
    </cfRule>
    <cfRule type="expression" dxfId="115" priority="51">
      <formula>OR($E$13="不動産業",$E$13="建設業")</formula>
    </cfRule>
    <cfRule type="expression" dxfId="114" priority="52">
      <formula>OR($E$13="製造業",$E$13="運輸業")</formula>
    </cfRule>
    <cfRule type="expression" dxfId="113" priority="53">
      <formula>E16=""</formula>
    </cfRule>
  </conditionalFormatting>
  <conditionalFormatting sqref="E12">
    <cfRule type="expression" dxfId="112" priority="48">
      <formula>E12&lt;10000</formula>
    </cfRule>
  </conditionalFormatting>
  <conditionalFormatting sqref="E158">
    <cfRule type="expression" dxfId="111" priority="21">
      <formula>$E$157=""</formula>
    </cfRule>
  </conditionalFormatting>
  <conditionalFormatting sqref="E157">
    <cfRule type="expression" dxfId="110" priority="16">
      <formula>$E$151=""</formula>
    </cfRule>
  </conditionalFormatting>
  <conditionalFormatting sqref="E164">
    <cfRule type="expression" dxfId="109" priority="15">
      <formula>$E$163=""</formula>
    </cfRule>
  </conditionalFormatting>
  <dataValidations count="18">
    <dataValidation imeMode="off" allowBlank="1" showInputMessage="1" showErrorMessage="1" sqref="E10 E67:E68 E58:E59 E78:E79 E96:E97 E177 E181 E188 E250:E255 E222 E194 E168 E151:E152 E154 E156:E158 E160 E162:E164 E166 E39:E40 E128:E129 E114:E115 E142:E143 E119 E133 E147 E103:E104 E85:E86 E27:E28 E227:E234 E61:E62 E271:E276 E196 E208:E220 E278:E283 E264:E269 E201 E203:E205 E243:E248 E257:E262 E236:E241 E285:E290 E2 E3"/>
    <dataValidation imeMode="on" allowBlank="1" showInputMessage="1" showErrorMessage="1" sqref="E21:F21 F22 E23:F23 E25:E26 E46:F46 F47 E48:F48 I3:I223 F49 F72:F82 F90:F100 D72:D82 E75 C90:D99 F146:F148 C172:D191 F6:F20 C171 F2 D70:F70 E223 F172:F191 C192:C196 E93 E82 E116 D136:D144 D121:F121 D108:D116 E144 E130 F122:F130 D65:F65 D117:F117 F108:F116 D122:D130 D118:D120 F118:F120 F136:F144 E120 E134 D131:F131 D135:F135 D132:D134 F132:F134 D145:F145 E148 D149:F149 D146:D148 E64 E69 E55 C100:E100 C83:F83 D88:F88 E87 C101:F101 D106:F106 E105 D84:D87 F84:F87 C84:C89 C102:C150 D102:D105 F102:F105 D66:D69 F66:F69 E53 E73 E91 E34:F34 F35 E36:F36 E37:E38 C151:D170 E20 E33 F24:F33 E45 F37:F45 F51:F64 C50:C82 D51:D64 F227:F234 F193:F223 D193:D196 C250:D255 C227:D234 C197:D223 I250:I255 I264:I269 C264:D269 F250:F255 F271:F276 I271:I276 C271:D276 F264:F269 I278:I283 C278:D283 C236:D241 E195 E202 F278:F283 F243:F248 I243:I248 C243:D248 C257:D262 I257:I262 F257:F262 F236:F241 I236:I241 F151:F170 C3:D49 F285:F290 I227:I234 I285:I290 C285:D290 C2:D2 F3:F5 E4:E5"/>
    <dataValidation type="date" imeMode="off" operator="greaterThanOrEqual" allowBlank="1" showInputMessage="1" showErrorMessage="1" sqref="E9 E140 E110 E126 E124 E112 E138">
      <formula1>1</formula1>
    </dataValidation>
    <dataValidation type="whole" imeMode="off" allowBlank="1" showInputMessage="1" showErrorMessage="1" sqref="E17 E30 E42">
      <formula1>1</formula1>
      <formula2>9999999</formula2>
    </dataValidation>
    <dataValidation imeMode="off" operator="greaterThanOrEqual" allowBlank="1" showInputMessage="1" showErrorMessage="1" sqref="E173:E176 E178:E180 E189:E191 E182:E187 E11:E12"/>
    <dataValidation type="list" imeMode="on" allowBlank="1" showInputMessage="1" sqref="E200">
      <formula1>IF(E199="","",OFFSET(INDIRECT("テーブル2[" &amp; E199 &amp; "]"),0,0,COUNTA(INDIRECT("テーブル2[" &amp; E199 &amp; "]"))-0,1))</formula1>
    </dataValidation>
    <dataValidation type="list" imeMode="on" allowBlank="1" showInputMessage="1" sqref="E199">
      <formula1>OFFSET(INDIRECT("テーブル2[利用目的]"),0,0,COUNTA(INDIRECT("テーブル2[利用目的]"))-0,1)</formula1>
    </dataValidation>
    <dataValidation type="list" imeMode="on" allowBlank="1" showInputMessage="1" sqref="E221">
      <formula1>"0 ％ → 100 ％,100 ％ → 100 ％"</formula1>
    </dataValidation>
    <dataValidation type="list" imeMode="on" allowBlank="1" showInputMessage="1" showErrorMessage="1" sqref="E153 E159 E165">
      <formula1>"堅固,非堅固"</formula1>
    </dataValidation>
    <dataValidation type="list" imeMode="on" allowBlank="1" showInputMessage="1" sqref="E167 E155 E161">
      <formula1>"別紙のとおり,特約あり,地主承諾済"</formula1>
    </dataValidation>
    <dataValidation type="list" imeMode="on" allowBlank="1" showInputMessage="1" sqref="E51 E18 E31 E43">
      <formula1>OFFSET(INDIRECT("町名[市区町村名]"),0,0,COUNTA(INDIRECT("町名[市区町村名]"))-0,1)</formula1>
    </dataValidation>
    <dataValidation type="list" imeMode="on" allowBlank="1" showInputMessage="1" sqref="E52 E19 E32 E44">
      <formula1>IF(E18="","",OFFSET(INDIRECT("町名[" &amp; E18 &amp; "]"),0,0,COUNTA(INDIRECT("町名[" &amp; E18 &amp; "]"))-0,1))</formula1>
    </dataValidation>
    <dataValidation type="list" imeMode="on" allowBlank="1" showInputMessage="1" sqref="E54">
      <formula1>IF(E51="","",OFFSET(INDIRECT("町名[" &amp; E51 &amp; "]"),0,0,COUNTA(INDIRECT("町名[" &amp; E51 &amp; "]"))-0,1))</formula1>
    </dataValidation>
    <dataValidation type="list" imeMode="on" allowBlank="1" showInputMessage="1" sqref="E72">
      <formula1>IF(E51="","",OFFSET(INDIRECT("町名[" &amp; E51 &amp; "]"),0,0,COUNTA(INDIRECT("町名[" &amp; E51 &amp; "]"))-0,1))</formula1>
    </dataValidation>
    <dataValidation type="list" imeMode="on" allowBlank="1" showInputMessage="1" sqref="E74">
      <formula1>IF(E51="","",OFFSET(INDIRECT("町名[" &amp; E51 &amp; "]"),0,0,COUNTA(INDIRECT("町名[" &amp; E51 &amp; "]"))-0,1))</formula1>
    </dataValidation>
    <dataValidation type="list" imeMode="on" allowBlank="1" showInputMessage="1" sqref="E90">
      <formula1>IF(E51="","",OFFSET(INDIRECT("町名[" &amp; E51 &amp; "]"),0,0,COUNTA(INDIRECT("町名[" &amp; E51 &amp; "]"))-0,1))</formula1>
    </dataValidation>
    <dataValidation type="list" imeMode="on" allowBlank="1" showInputMessage="1" sqref="E92">
      <formula1>IF(E51="","",OFFSET(INDIRECT("町名[" &amp; E51 &amp; "]"),0,0,COUNTA(INDIRECT("町名[" &amp; E51 &amp; "]"))-0,1))</formula1>
    </dataValidation>
    <dataValidation type="list" imeMode="off" allowBlank="1" sqref="E197">
      <formula1>"100.00,90.00,80.00,75.00,70.00,66.66,60.00,50.00,40.00,33.33,30.00,25.00,20.00,15.00,10.00,5.00"</formula1>
    </dataValidation>
  </dataValidations>
  <pageMargins left="0.7" right="0.7" top="0.75" bottom="0.75" header="0.3" footer="0.3"/>
  <pageSetup paperSize="9" orientation="landscape" horizontalDpi="300" verticalDpi="300" r:id="rId1"/>
  <ignoredErrors>
    <ignoredError sqref="F37 F219" formula="1"/>
  </ignoredErrors>
  <extLst>
    <ext xmlns:x14="http://schemas.microsoft.com/office/spreadsheetml/2009/9/main" uri="{CCE6A557-97BC-4b89-ADB6-D9C93CAAB3DF}">
      <x14:dataValidations xmlns:xm="http://schemas.microsoft.com/office/excel/2006/main" count="51">
        <x14:dataValidation type="list" imeMode="on" allowBlank="1" showInputMessage="1">
          <x14:formula1>
            <xm:f>OFFSET(設定シート!BM2,0,0,COUNTA(設定シート!BM:BM)-1,1)</xm:f>
          </x14:formula1>
          <xm:sqref>E207</xm:sqref>
        </x14:dataValidation>
        <x14:dataValidation type="list" imeMode="on" allowBlank="1" showInputMessage="1">
          <x14:formula1>
            <xm:f>OFFSET(設定シート!BK2,0,0,COUNTA(設定シート!BK:BK)-1,1)</xm:f>
          </x14:formula1>
          <xm:sqref>E198</xm:sqref>
        </x14:dataValidation>
        <x14:dataValidation type="list" imeMode="on" allowBlank="1" showInputMessage="1">
          <x14:formula1>
            <xm:f>OFFSET(設定シート!BM2,0,0,COUNTA(設定シート!BM:BM)-1,1)</xm:f>
          </x14:formula1>
          <xm:sqref>E139</xm:sqref>
        </x14:dataValidation>
        <x14:dataValidation type="list" imeMode="on" allowBlank="1" showInputMessage="1">
          <x14:formula1>
            <xm:f>OFFSET(設定シート!BM2,0,0,COUNTA(設定シート!BM:BM)-1,1)</xm:f>
          </x14:formula1>
          <xm:sqref>E125</xm:sqref>
        </x14:dataValidation>
        <x14:dataValidation type="list" imeMode="on" allowBlank="1" showInputMessage="1">
          <x14:formula1>
            <xm:f>OFFSET(設定シート!BM2,0,0,COUNTA(設定シート!BM:BM)-1,1)</xm:f>
          </x14:formula1>
          <xm:sqref>E111</xm:sqref>
        </x14:dataValidation>
        <x14:dataValidation type="list" imeMode="off" allowBlank="1" showInputMessage="1">
          <x14:formula1>
            <xm:f>OFFSET(設定シート!AS2,0,0,COUNTA(設定シート!AS:AS)-1,1)</xm:f>
          </x14:formula1>
          <xm:sqref>E206</xm:sqref>
        </x14:dataValidation>
        <x14:dataValidation type="list" imeMode="on" allowBlank="1" showInputMessage="1" showErrorMessage="1">
          <x14:formula1>
            <xm:f>OFFSET(設定シート!AY2,0,0,COUNTA(設定シート!AY:AY)-1,1)</xm:f>
          </x14:formula1>
          <xm:sqref>E193</xm:sqref>
        </x14:dataValidation>
        <x14:dataValidation type="list" imeMode="on" allowBlank="1" showInputMessage="1" showErrorMessage="1">
          <x14:formula1>
            <xm:f>OFFSET(設定シート!AW2,0,0,COUNTA(設定シート!AW:AW)-1,1)</xm:f>
          </x14:formula1>
          <xm:sqref>E172</xm:sqref>
        </x14:dataValidation>
        <x14:dataValidation type="list" errorStyle="warning" imeMode="on" allowBlank="1" showInputMessage="1">
          <x14:formula1>
            <xm:f>OFFSET(設定シート!BC2,0,0,COUNTA(設定シート!BC:BC)-1,1)</xm:f>
          </x14:formula1>
          <xm:sqref>E98</xm:sqref>
        </x14:dataValidation>
        <x14:dataValidation type="list" errorStyle="warning" imeMode="on" allowBlank="1" showInputMessage="1">
          <x14:formula1>
            <xm:f>OFFSET(設定シート!BC2,0,0,COUNTA(設定シート!BC:BC)-1,1)</xm:f>
          </x14:formula1>
          <xm:sqref>E80</xm:sqref>
        </x14:dataValidation>
        <x14:dataValidation type="list" imeMode="on" allowBlank="1" showInputMessage="1" showErrorMessage="1">
          <x14:formula1>
            <xm:f>OFFSET(設定シート!AQ3,0,0,COUNTA(設定シート!AQ:AQ)-2,1)</xm:f>
          </x14:formula1>
          <xm:sqref>E136</xm:sqref>
        </x14:dataValidation>
        <x14:dataValidation type="list" imeMode="on" allowBlank="1" showInputMessage="1" showErrorMessage="1">
          <x14:formula1>
            <xm:f>OFFSET(設定シート!AS2,0,0,COUNTA(設定シート!AS:AS)-1,1)</xm:f>
          </x14:formula1>
          <xm:sqref>E137</xm:sqref>
        </x14:dataValidation>
        <x14:dataValidation type="list" imeMode="on" allowBlank="1" showInputMessage="1" showErrorMessage="1">
          <x14:formula1>
            <xm:f>OFFSET(設定シート!AQ3,0,0,COUNTA(設定シート!AQ:AQ)-2,1)</xm:f>
          </x14:formula1>
          <xm:sqref>E122</xm:sqref>
        </x14:dataValidation>
        <x14:dataValidation type="list" imeMode="on" allowBlank="1" showInputMessage="1" showErrorMessage="1">
          <x14:formula1>
            <xm:f>OFFSET(設定シート!AS2,0,0,COUNTA(設定シート!AS:AS)-1,1)</xm:f>
          </x14:formula1>
          <xm:sqref>E123</xm:sqref>
        </x14:dataValidation>
        <x14:dataValidation type="list" imeMode="on" allowBlank="1" showInputMessage="1" showErrorMessage="1">
          <x14:formula1>
            <xm:f>OFFSET(設定シート!AQ2,0,0,COUNTA(設定シート!AQ:AQ)-1,1)</xm:f>
          </x14:formula1>
          <xm:sqref>E108</xm:sqref>
        </x14:dataValidation>
        <x14:dataValidation type="list" imeMode="on" allowBlank="1" showInputMessage="1" showErrorMessage="1">
          <x14:formula1>
            <xm:f>OFFSET(設定シート!AS2,0,0,COUNTA(設定シート!AS:AS)-1,1)</xm:f>
          </x14:formula1>
          <xm:sqref>E109</xm:sqref>
        </x14:dataValidation>
        <x14:dataValidation type="list" imeMode="on" allowBlank="1" showInputMessage="1" showErrorMessage="1">
          <x14:formula1>
            <xm:f>OFFSET(設定シート!AO2,0,0,COUNTA(設定シート!AO:AO)-1,1)</xm:f>
          </x14:formula1>
          <xm:sqref>E99</xm:sqref>
        </x14:dataValidation>
        <x14:dataValidation type="list" imeMode="on" allowBlank="1" showInputMessage="1" showErrorMessage="1">
          <x14:formula1>
            <xm:f>OFFSET(設定シート!AO2,0,0,COUNTA(設定シート!AO:AO)-1,1)</xm:f>
          </x14:formula1>
          <xm:sqref>E81</xm:sqref>
        </x14:dataValidation>
        <x14:dataValidation type="list" errorStyle="warning" imeMode="on" allowBlank="1" showInputMessage="1" showErrorMessage="1">
          <x14:formula1>
            <xm:f>OFFSET(設定シート!AO2,0,0,COUNTA(設定シート!AO:AO)-1,1)</xm:f>
          </x14:formula1>
          <xm:sqref>E63</xm:sqref>
        </x14:dataValidation>
        <x14:dataValidation type="list" errorStyle="warning" imeMode="on" allowBlank="1" showInputMessage="1">
          <x14:formula1>
            <xm:f>OFFSET(設定シート!BC2,0,0,COUNTA(設定シート!BC:BC)-1,1)</xm:f>
          </x14:formula1>
          <xm:sqref>E60</xm:sqref>
        </x14:dataValidation>
        <x14:dataValidation type="list" errorStyle="warning" imeMode="on" allowBlank="1" showInputMessage="1">
          <x14:formula1>
            <xm:f>OFFSET(設定シート!BA2,0,0,COUNTA(設定シート!BA:BA)-1,1)</xm:f>
          </x14:formula1>
          <xm:sqref>E49</xm:sqref>
        </x14:dataValidation>
        <x14:dataValidation type="list" imeMode="on" allowBlank="1" showInputMessage="1" showErrorMessage="1">
          <x14:formula1>
            <xm:f>OFFSET(設定シート!BE2,0,0,COUNTA(設定シート!BE:BE)-1,1)</xm:f>
          </x14:formula1>
          <xm:sqref>E41</xm:sqref>
        </x14:dataValidation>
        <x14:dataValidation type="list" errorStyle="warning" imeMode="on" allowBlank="1" showInputMessage="1">
          <x14:formula1>
            <xm:f>OFFSET(設定シート!BA2,0,0,COUNTA(設定シート!BA:BA)-1,1)</xm:f>
          </x14:formula1>
          <xm:sqref>E24</xm:sqref>
        </x14:dataValidation>
        <x14:dataValidation type="list" imeMode="on" allowBlank="1" showInputMessage="1" showErrorMessage="1">
          <x14:formula1>
            <xm:f>OFFSET(設定シート!BE2,0,0,COUNTA(設定シート!BE:BE)-1,1)</xm:f>
          </x14:formula1>
          <xm:sqref>E29</xm:sqref>
        </x14:dataValidation>
        <x14:dataValidation type="list" imeMode="on" allowBlank="1" showInputMessage="1">
          <x14:formula1>
            <xm:f>OFFSET(設定シート!W2,0,0,COUNTA(設定シート!W:W)-1,1)</xm:f>
          </x14:formula1>
          <xm:sqref>E169</xm:sqref>
        </x14:dataValidation>
        <x14:dataValidation type="list" imeMode="on" allowBlank="1" showInputMessage="1">
          <x14:formula1>
            <xm:f>OFFSET(設定シート!M2,0,0,COUNTA(設定シート!M:M)-1,1)</xm:f>
          </x14:formula1>
          <xm:sqref>E118</xm:sqref>
        </x14:dataValidation>
        <x14:dataValidation type="list" imeMode="on" allowBlank="1" showInputMessage="1">
          <x14:formula1>
            <xm:f>OFFSET(設定シート!M2,0,0,COUNTA(設定シート!M:M)-1,1)</xm:f>
          </x14:formula1>
          <xm:sqref>E132</xm:sqref>
        </x14:dataValidation>
        <x14:dataValidation type="list" imeMode="on" allowBlank="1" showInputMessage="1">
          <x14:formula1>
            <xm:f>OFFSET(設定シート!M2,0,0,COUNTA(設定シート!M:M)-1,1)</xm:f>
          </x14:formula1>
          <xm:sqref>E146</xm:sqref>
        </x14:dataValidation>
        <x14:dataValidation type="list" imeMode="on" allowBlank="1" showInputMessage="1">
          <x14:formula1>
            <xm:f>OFFSET(設定シート!G2,0,0,COUNTA(設定シート!G:G)-1,1)</xm:f>
          </x14:formula1>
          <xm:sqref>E141</xm:sqref>
        </x14:dataValidation>
        <x14:dataValidation type="list" imeMode="on" allowBlank="1" showInputMessage="1">
          <x14:formula1>
            <xm:f>OFFSET(設定シート!G2,0,0,COUNTA(設定シート!G:G)-1,1)</xm:f>
          </x14:formula1>
          <xm:sqref>E127</xm:sqref>
        </x14:dataValidation>
        <x14:dataValidation type="list" imeMode="on" allowBlank="1" showInputMessage="1">
          <x14:formula1>
            <xm:f>OFFSET(設定シート!G2,0,0,COUNTA(設定シート!G:G)-1,1)</xm:f>
          </x14:formula1>
          <xm:sqref>E113</xm:sqref>
        </x14:dataValidation>
        <x14:dataValidation type="list" imeMode="on" allowBlank="1" showInputMessage="1" showErrorMessage="1">
          <x14:formula1>
            <xm:f>OFFSET(設定シート!U2,0,0,COUNTA(設定シート!U:U)-1,1)</xm:f>
          </x14:formula1>
          <xm:sqref>E95</xm:sqref>
        </x14:dataValidation>
        <x14:dataValidation type="list" imeMode="on" allowBlank="1" showInputMessage="1" showErrorMessage="1">
          <x14:formula1>
            <xm:f>OFFSET(設定シート!U2,0,0,COUNTA(設定シート!U:U)-1,1)</xm:f>
          </x14:formula1>
          <xm:sqref>E94</xm:sqref>
        </x14:dataValidation>
        <x14:dataValidation type="list" imeMode="on" allowBlank="1" showInputMessage="1">
          <x14:formula1>
            <xm:f>OFFSET(設定シート!K2,0,0,COUNTA(設定シート!K:K)-1,1)</xm:f>
          </x14:formula1>
          <xm:sqref>E102</xm:sqref>
        </x14:dataValidation>
        <x14:dataValidation type="list" imeMode="on" allowBlank="1" showInputMessage="1" showErrorMessage="1">
          <x14:formula1>
            <xm:f>OFFSET(設定シート!U2,0,0,COUNTA(設定シート!U:U)-1,1)</xm:f>
          </x14:formula1>
          <xm:sqref>E77</xm:sqref>
        </x14:dataValidation>
        <x14:dataValidation type="list" imeMode="on" allowBlank="1" showInputMessage="1" showErrorMessage="1">
          <x14:formula1>
            <xm:f>OFFSET(設定シート!U2,0,0,COUNTA(設定シート!U:U)-1,1)</xm:f>
          </x14:formula1>
          <xm:sqref>E76</xm:sqref>
        </x14:dataValidation>
        <x14:dataValidation type="list" imeMode="on" allowBlank="1" showInputMessage="1">
          <x14:formula1>
            <xm:f>OFFSET(設定シート!K2,0,0,COUNTA(設定シート!K:K)-1,1)</xm:f>
          </x14:formula1>
          <xm:sqref>E84</xm:sqref>
        </x14:dataValidation>
        <x14:dataValidation type="list" imeMode="on" allowBlank="1" showInputMessage="1">
          <x14:formula1>
            <xm:f>OFFSET(設定シート!K2,0,0,COUNTA(設定シート!K:K)-1,1)</xm:f>
          </x14:formula1>
          <xm:sqref>E66</xm:sqref>
        </x14:dataValidation>
        <x14:dataValidation type="list" imeMode="on" allowBlank="1" showInputMessage="1" showErrorMessage="1">
          <x14:formula1>
            <xm:f>OFFSET(設定シート!U2,0,0,COUNTA(設定シート!U:U)-1,1)</xm:f>
          </x14:formula1>
          <xm:sqref>E57</xm:sqref>
        </x14:dataValidation>
        <x14:dataValidation type="list" imeMode="on" allowBlank="1" showInputMessage="1" showErrorMessage="1">
          <x14:formula1>
            <xm:f>OFFSET(設定シート!U2,0,0,COUNTA(設定シート!U:U)-1,1)</xm:f>
          </x14:formula1>
          <xm:sqref>E56</xm:sqref>
        </x14:dataValidation>
        <x14:dataValidation type="list" errorStyle="warning" imeMode="on" allowBlank="1" showInputMessage="1">
          <x14:formula1>
            <xm:f>OFFSET(設定シート!S2,0,0,COUNTA(設定シート!S:S)-1,1)</xm:f>
          </x14:formula1>
          <xm:sqref>E47</xm:sqref>
        </x14:dataValidation>
        <x14:dataValidation type="list" errorStyle="warning" imeMode="on" allowBlank="1" showInputMessage="1">
          <x14:formula1>
            <xm:f>OFFSET(設定シート!S2,0,0,COUNTA(設定シート!S:S)-1,1)</xm:f>
          </x14:formula1>
          <xm:sqref>E35</xm:sqref>
        </x14:dataValidation>
        <x14:dataValidation type="list" errorStyle="warning" imeMode="on" allowBlank="1" showInputMessage="1">
          <x14:formula1>
            <xm:f>OFFSET(設定シート!S2,0,0,COUNTA(設定シート!S:S)-1,1)</xm:f>
          </x14:formula1>
          <xm:sqref>E22</xm:sqref>
        </x14:dataValidation>
        <x14:dataValidation type="list" imeMode="on" allowBlank="1" showInputMessage="1">
          <x14:formula1>
            <xm:f>OFFSET(設定シート!W2,0,0,COUNTA(設定シート!W:W)-1,1)</xm:f>
          </x14:formula1>
          <xm:sqref>E170</xm:sqref>
        </x14:dataValidation>
        <x14:dataValidation type="list" imeMode="on" allowBlank="1" showInputMessage="1" showErrorMessage="1">
          <x14:formula1>
            <xm:f>OFFSET(設定シート!BE2,0,0,COUNTA(設定シート!BE:BE)-1,1)</xm:f>
          </x14:formula1>
          <xm:sqref>E15</xm:sqref>
        </x14:dataValidation>
        <x14:dataValidation type="list" imeMode="on" allowBlank="1" showInputMessage="1" showErrorMessage="1">
          <x14:formula1>
            <xm:f>OFFSET(設定シート!O2,0,0,COUNTA(設定シート!O:O)-1,1)</xm:f>
          </x14:formula1>
          <xm:sqref>E13</xm:sqref>
        </x14:dataValidation>
        <x14:dataValidation type="list" errorStyle="warning" imeMode="on" allowBlank="1" showInputMessage="1" showErrorMessage="1">
          <x14:formula1>
            <xm:f>OFFSET(設定シート!Q2,0,0,COUNTA(設定シート!Q:Q)-1,1)</xm:f>
          </x14:formula1>
          <xm:sqref>E14</xm:sqref>
        </x14:dataValidation>
        <x14:dataValidation type="list" imeMode="off" allowBlank="1" showInputMessage="1">
          <x14:formula1>
            <xm:f>OFFSET(設定シート!BG2,0,0,COUNTA(設定シート!BG:BG)-1,1)</xm:f>
          </x14:formula1>
          <xm:sqref>E16</xm:sqref>
        </x14:dataValidation>
        <x14:dataValidation type="list" errorStyle="warning" imeMode="on" allowBlank="1" showInputMessage="1">
          <x14:formula1>
            <xm:f>OFFSET(設定シート!I2,0,0,COUNTA(設定シート!I:I)-1,1)</xm:f>
          </x14:formula1>
          <xm:sqref>E7</xm:sqref>
        </x14:dataValidation>
        <x14:dataValidation type="list" errorStyle="warning" imeMode="on" allowBlank="1" showInputMessage="1">
          <x14:formula1>
            <xm:f>OFFSET(設定シート!E2,0,0,COUNTA(設定シート!E:E)-1,1)</xm:f>
          </x14:formula1>
          <xm:sqref>E6</xm:sqref>
        </x14:dataValidation>
        <x14:dataValidation type="list" errorStyle="warning" imeMode="on" allowBlank="1" showInputMessage="1">
          <x14:formula1>
            <xm:f>OFFSET(設定シート!Y2,0,0,COUNTA(設定シート!Y:Y)-1,1)</xm:f>
          </x14:formula1>
          <xm:sqref>E8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>
    <tabColor rgb="FFFFFF00"/>
  </sheetPr>
  <dimension ref="A1:CV86"/>
  <sheetViews>
    <sheetView view="pageBreakPreview" zoomScaleNormal="100" zoomScaleSheetLayoutView="100" workbookViewId="0"/>
  </sheetViews>
  <sheetFormatPr defaultRowHeight="14.25" x14ac:dyDescent="0.15"/>
  <cols>
    <col min="1" max="2" width="1.125" style="7" customWidth="1"/>
    <col min="3" max="10" width="1" style="1" customWidth="1"/>
    <col min="11" max="44" width="1" style="2" customWidth="1"/>
    <col min="45" max="97" width="1" style="1" customWidth="1"/>
    <col min="98" max="98" width="1.125" style="1" customWidth="1"/>
    <col min="99" max="99" width="1" style="1" customWidth="1"/>
    <col min="100" max="16384" width="9" style="1"/>
  </cols>
  <sheetData>
    <row r="1" spans="1:100" s="11" customFormat="1" ht="7.5" customHeight="1" x14ac:dyDescent="0.15">
      <c r="A1" s="7"/>
      <c r="B1" s="7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</row>
    <row r="2" spans="1:100" ht="15" customHeight="1" x14ac:dyDescent="0.15">
      <c r="C2" s="559" t="s">
        <v>0</v>
      </c>
      <c r="D2" s="559"/>
      <c r="E2" s="559"/>
      <c r="F2" s="559"/>
      <c r="G2" s="559"/>
      <c r="H2" s="559"/>
      <c r="I2" s="559"/>
      <c r="J2" s="559"/>
      <c r="K2" s="559"/>
      <c r="L2" s="559"/>
      <c r="M2" s="559"/>
      <c r="N2" s="559"/>
      <c r="O2" s="559"/>
      <c r="P2" s="559"/>
      <c r="Q2" s="559"/>
      <c r="R2" s="559"/>
      <c r="S2" s="559"/>
      <c r="T2" s="559"/>
      <c r="U2" s="559"/>
      <c r="V2" s="559"/>
      <c r="W2" s="559"/>
      <c r="X2" s="559"/>
      <c r="Y2" s="559"/>
      <c r="Z2" s="559"/>
      <c r="AA2" s="560"/>
      <c r="AB2" s="560"/>
      <c r="AC2" s="560"/>
      <c r="AD2" s="560"/>
      <c r="AE2" s="560"/>
      <c r="AF2" s="560"/>
      <c r="AG2" s="560"/>
      <c r="AH2" s="560"/>
      <c r="AI2" s="560"/>
      <c r="AJ2" s="560"/>
      <c r="AK2" s="560"/>
      <c r="AL2" s="560"/>
      <c r="AM2" s="560"/>
      <c r="AN2" s="560"/>
      <c r="AO2" s="560"/>
      <c r="AP2" s="560"/>
      <c r="AQ2" s="560"/>
      <c r="AR2" s="560"/>
      <c r="AS2" s="560"/>
      <c r="AT2" s="560"/>
      <c r="AU2" s="560"/>
      <c r="AV2" s="560"/>
      <c r="AW2" s="560"/>
      <c r="AX2" s="560"/>
      <c r="AY2" s="560"/>
      <c r="AZ2" s="560"/>
      <c r="BA2" s="560"/>
      <c r="BB2" s="560"/>
      <c r="BC2" s="560"/>
      <c r="BD2" s="560"/>
      <c r="BE2" s="560"/>
      <c r="BF2" s="560"/>
      <c r="BG2" s="560"/>
      <c r="BH2" s="560"/>
      <c r="BI2" s="560"/>
      <c r="BJ2" s="560"/>
      <c r="BK2" s="560"/>
      <c r="BL2" s="560"/>
      <c r="BM2" s="560"/>
      <c r="BN2" s="560"/>
      <c r="BO2" s="560"/>
      <c r="BP2" s="560"/>
      <c r="BQ2" s="560"/>
      <c r="BR2" s="560"/>
      <c r="BS2" s="560"/>
      <c r="BT2" s="560"/>
      <c r="BU2" s="560"/>
      <c r="BV2" s="305"/>
      <c r="BW2" s="305"/>
      <c r="BX2" s="305"/>
      <c r="BY2" s="305"/>
      <c r="BZ2" s="305"/>
      <c r="CA2" s="305"/>
      <c r="CB2" s="305"/>
      <c r="CC2" s="305"/>
      <c r="CD2" s="305"/>
      <c r="CE2" s="305"/>
      <c r="CF2" s="305"/>
      <c r="CG2" s="305"/>
      <c r="CH2" s="305"/>
      <c r="CI2" s="305"/>
      <c r="CJ2" s="305"/>
      <c r="CK2" s="305"/>
      <c r="CL2" s="305"/>
      <c r="CM2" s="305"/>
      <c r="CN2" s="305"/>
      <c r="CO2" s="305"/>
      <c r="CP2" s="305"/>
      <c r="CQ2" s="305"/>
      <c r="CR2" s="305"/>
      <c r="CS2" s="305"/>
    </row>
    <row r="3" spans="1:100" ht="6" customHeight="1" thickBot="1" x14ac:dyDescent="0.2">
      <c r="C3" s="592" t="s">
        <v>2</v>
      </c>
      <c r="D3" s="592"/>
      <c r="E3" s="592"/>
      <c r="F3" s="592"/>
      <c r="G3" s="592"/>
      <c r="H3" s="592"/>
      <c r="I3" s="592"/>
      <c r="J3" s="592"/>
      <c r="K3" s="592"/>
      <c r="L3" s="593"/>
      <c r="M3" s="593"/>
      <c r="N3" s="593"/>
      <c r="O3" s="593"/>
      <c r="P3" s="593"/>
      <c r="Q3" s="593"/>
      <c r="R3" s="593"/>
      <c r="S3" s="593"/>
      <c r="T3" s="593"/>
      <c r="U3" s="593"/>
      <c r="V3" s="593"/>
      <c r="W3" s="593"/>
      <c r="X3" s="593"/>
      <c r="Y3" s="593"/>
      <c r="Z3" s="593"/>
      <c r="AA3" s="593"/>
      <c r="AB3" s="593"/>
      <c r="AC3" s="593"/>
      <c r="AD3" s="610" t="s">
        <v>1</v>
      </c>
      <c r="AE3" s="610"/>
      <c r="AF3" s="610"/>
      <c r="AG3" s="610"/>
      <c r="AH3" s="610"/>
      <c r="AI3" s="610"/>
      <c r="AJ3" s="610"/>
      <c r="AK3" s="610"/>
      <c r="AL3" s="610"/>
      <c r="AM3" s="610"/>
      <c r="AN3" s="610"/>
      <c r="AO3" s="610"/>
      <c r="AP3" s="610"/>
      <c r="AQ3" s="610"/>
      <c r="AR3" s="610"/>
      <c r="AS3" s="610"/>
      <c r="AT3" s="610"/>
      <c r="AU3" s="610"/>
      <c r="AV3" s="610"/>
      <c r="AW3" s="610"/>
      <c r="AX3" s="610"/>
      <c r="AY3" s="610"/>
      <c r="AZ3" s="610"/>
      <c r="BA3" s="610"/>
      <c r="BB3" s="610"/>
      <c r="BC3" s="610"/>
      <c r="BD3" s="610"/>
      <c r="BE3" s="610"/>
      <c r="BF3" s="610"/>
      <c r="BG3" s="610"/>
      <c r="BH3" s="610"/>
      <c r="BI3" s="610"/>
      <c r="BJ3" s="610"/>
      <c r="BK3" s="610"/>
      <c r="BL3" s="610"/>
      <c r="BM3" s="610"/>
      <c r="BN3" s="610"/>
      <c r="BO3" s="610"/>
      <c r="BP3" s="610"/>
      <c r="BQ3" s="610"/>
      <c r="BR3" s="610"/>
      <c r="BS3" s="593"/>
      <c r="BT3" s="593"/>
      <c r="BU3" s="593"/>
      <c r="BV3" s="593"/>
      <c r="BW3" s="593"/>
      <c r="BX3" s="593"/>
      <c r="BY3" s="593"/>
      <c r="BZ3" s="593"/>
      <c r="CA3" s="593"/>
      <c r="CB3" s="593"/>
      <c r="CC3" s="593"/>
      <c r="CD3" s="593"/>
      <c r="CE3" s="611"/>
      <c r="CF3" s="611"/>
      <c r="CG3" s="611"/>
      <c r="CH3" s="611"/>
      <c r="CI3" s="611"/>
      <c r="CJ3" s="611"/>
      <c r="CK3" s="611"/>
      <c r="CL3" s="611"/>
      <c r="CM3" s="611"/>
      <c r="CN3" s="611"/>
      <c r="CO3" s="611"/>
      <c r="CP3" s="611"/>
      <c r="CQ3" s="611"/>
      <c r="CR3" s="611"/>
      <c r="CS3" s="611"/>
    </row>
    <row r="4" spans="1:100" s="84" customFormat="1" ht="13.5" customHeight="1" x14ac:dyDescent="0.15">
      <c r="A4" s="7"/>
      <c r="B4" s="7"/>
      <c r="C4" s="592"/>
      <c r="D4" s="592"/>
      <c r="E4" s="592"/>
      <c r="F4" s="592"/>
      <c r="G4" s="592"/>
      <c r="H4" s="592"/>
      <c r="I4" s="592"/>
      <c r="J4" s="592"/>
      <c r="K4" s="592"/>
      <c r="L4" s="593"/>
      <c r="M4" s="593"/>
      <c r="N4" s="593"/>
      <c r="O4" s="593"/>
      <c r="P4" s="593"/>
      <c r="Q4" s="593"/>
      <c r="R4" s="593"/>
      <c r="S4" s="593"/>
      <c r="T4" s="593"/>
      <c r="U4" s="593"/>
      <c r="V4" s="593"/>
      <c r="W4" s="593"/>
      <c r="X4" s="593"/>
      <c r="Y4" s="593"/>
      <c r="Z4" s="593"/>
      <c r="AA4" s="593"/>
      <c r="AB4" s="593"/>
      <c r="AC4" s="593"/>
      <c r="AD4" s="610"/>
      <c r="AE4" s="610"/>
      <c r="AF4" s="610"/>
      <c r="AG4" s="610"/>
      <c r="AH4" s="610"/>
      <c r="AI4" s="610"/>
      <c r="AJ4" s="610"/>
      <c r="AK4" s="610"/>
      <c r="AL4" s="610"/>
      <c r="AM4" s="610"/>
      <c r="AN4" s="610"/>
      <c r="AO4" s="610"/>
      <c r="AP4" s="610"/>
      <c r="AQ4" s="610"/>
      <c r="AR4" s="610"/>
      <c r="AS4" s="610"/>
      <c r="AT4" s="610"/>
      <c r="AU4" s="610"/>
      <c r="AV4" s="610"/>
      <c r="AW4" s="610"/>
      <c r="AX4" s="610"/>
      <c r="AY4" s="610"/>
      <c r="AZ4" s="610"/>
      <c r="BA4" s="610"/>
      <c r="BB4" s="610"/>
      <c r="BC4" s="610"/>
      <c r="BD4" s="610"/>
      <c r="BE4" s="610"/>
      <c r="BF4" s="610"/>
      <c r="BG4" s="610"/>
      <c r="BH4" s="610"/>
      <c r="BI4" s="610"/>
      <c r="BJ4" s="610"/>
      <c r="BK4" s="610"/>
      <c r="BL4" s="610"/>
      <c r="BM4" s="610"/>
      <c r="BN4" s="610"/>
      <c r="BO4" s="610"/>
      <c r="BP4" s="610"/>
      <c r="BQ4" s="610"/>
      <c r="BR4" s="610"/>
      <c r="BS4" s="593"/>
      <c r="BT4" s="593"/>
      <c r="BU4" s="593"/>
      <c r="BV4" s="593"/>
      <c r="BW4" s="593"/>
      <c r="BX4" s="593"/>
      <c r="BY4" s="593"/>
      <c r="BZ4" s="593"/>
      <c r="CA4" s="593"/>
      <c r="CB4" s="593"/>
      <c r="CC4" s="593"/>
      <c r="CD4" s="593"/>
      <c r="CE4" s="598" t="s">
        <v>3</v>
      </c>
      <c r="CF4" s="599"/>
      <c r="CG4" s="596">
        <f>IF(入力シート!E13="不動産業",1,0)</f>
        <v>0</v>
      </c>
      <c r="CH4" s="298"/>
      <c r="CI4" s="597"/>
      <c r="CJ4" s="604" t="s">
        <v>86</v>
      </c>
      <c r="CK4" s="605"/>
      <c r="CL4" s="605"/>
      <c r="CM4" s="605"/>
      <c r="CN4" s="605"/>
      <c r="CO4" s="605"/>
      <c r="CP4" s="605"/>
      <c r="CQ4" s="605"/>
      <c r="CR4" s="605"/>
      <c r="CS4" s="606"/>
      <c r="CV4" s="115" t="s">
        <v>5564</v>
      </c>
    </row>
    <row r="5" spans="1:100" ht="13.5" customHeight="1" x14ac:dyDescent="0.15">
      <c r="C5" s="305"/>
      <c r="D5" s="305"/>
      <c r="E5" s="305"/>
      <c r="F5" s="305"/>
      <c r="G5" s="305"/>
      <c r="H5" s="305"/>
      <c r="I5" s="620" t="str">
        <f>IF(OR(入力シート!E4=0,入力シート!E4=""),"",入力シート!E4)</f>
        <v>横浜市長</v>
      </c>
      <c r="J5" s="569"/>
      <c r="K5" s="569"/>
      <c r="L5" s="569"/>
      <c r="M5" s="569"/>
      <c r="N5" s="569"/>
      <c r="O5" s="569"/>
      <c r="P5" s="569"/>
      <c r="Q5" s="569"/>
      <c r="R5" s="569"/>
      <c r="S5" s="569"/>
      <c r="T5" s="569"/>
      <c r="U5" s="569"/>
      <c r="V5" s="569"/>
      <c r="W5" s="569"/>
      <c r="X5" s="569"/>
      <c r="Y5" s="569"/>
      <c r="Z5" s="569"/>
      <c r="AA5" s="569"/>
      <c r="AB5" s="569"/>
      <c r="AC5" s="569"/>
      <c r="AD5" s="618"/>
      <c r="AE5" s="618"/>
      <c r="AF5" s="618"/>
      <c r="AG5" s="618"/>
      <c r="AH5" s="618"/>
      <c r="AI5" s="618"/>
      <c r="AJ5" s="618"/>
      <c r="AK5" s="618"/>
      <c r="AL5" s="618"/>
      <c r="AM5" s="618"/>
      <c r="AN5" s="618"/>
      <c r="AO5" s="618"/>
      <c r="AP5" s="618"/>
      <c r="AQ5" s="618"/>
      <c r="AR5" s="618"/>
      <c r="AS5" s="618"/>
      <c r="AT5" s="618"/>
      <c r="AU5" s="618"/>
      <c r="AV5" s="618"/>
      <c r="AW5" s="618"/>
      <c r="AY5" s="560"/>
      <c r="AZ5" s="560"/>
      <c r="BA5" s="560"/>
      <c r="BB5" s="560"/>
      <c r="BC5" s="560"/>
      <c r="BD5" s="560"/>
      <c r="BE5" s="560"/>
      <c r="BF5" s="560"/>
      <c r="BG5" s="767">
        <f>入力シート!E10</f>
        <v>0</v>
      </c>
      <c r="BH5" s="767"/>
      <c r="BI5" s="767"/>
      <c r="BJ5" s="767"/>
      <c r="BK5" s="767"/>
      <c r="BL5" s="767"/>
      <c r="BM5" s="767"/>
      <c r="BN5" s="767"/>
      <c r="BO5" s="767"/>
      <c r="BP5" s="767"/>
      <c r="BQ5" s="767"/>
      <c r="BR5" s="767"/>
      <c r="BS5" s="767"/>
      <c r="BT5" s="767"/>
      <c r="BU5" s="767"/>
      <c r="BV5" s="767"/>
      <c r="BW5" s="767"/>
      <c r="BX5" s="767"/>
      <c r="BY5" s="767"/>
      <c r="BZ5" s="767"/>
      <c r="CA5" s="767"/>
      <c r="CB5" s="767"/>
      <c r="CC5" s="767"/>
      <c r="CD5" s="768"/>
      <c r="CE5" s="600"/>
      <c r="CF5" s="601"/>
      <c r="CG5" s="576">
        <f>IF(入力シート!E13="建設業",1,0)</f>
        <v>0</v>
      </c>
      <c r="CH5" s="577"/>
      <c r="CI5" s="578"/>
      <c r="CJ5" s="582" t="s">
        <v>87</v>
      </c>
      <c r="CK5" s="583"/>
      <c r="CL5" s="583"/>
      <c r="CM5" s="583"/>
      <c r="CN5" s="583"/>
      <c r="CO5" s="583"/>
      <c r="CP5" s="583"/>
      <c r="CQ5" s="583"/>
      <c r="CR5" s="583"/>
      <c r="CS5" s="584"/>
    </row>
    <row r="6" spans="1:100" ht="13.5" customHeight="1" x14ac:dyDescent="0.15">
      <c r="C6" s="305"/>
      <c r="D6" s="305"/>
      <c r="E6" s="305"/>
      <c r="F6" s="305"/>
      <c r="G6" s="305"/>
      <c r="H6" s="305"/>
      <c r="I6" s="569" t="str">
        <f>IF(OR(入力シート!E5=0,入力シート!E5=""),"",入力シート!E5)</f>
        <v/>
      </c>
      <c r="J6" s="569"/>
      <c r="K6" s="569"/>
      <c r="L6" s="569"/>
      <c r="M6" s="569"/>
      <c r="N6" s="569"/>
      <c r="O6" s="569"/>
      <c r="P6" s="569"/>
      <c r="Q6" s="569"/>
      <c r="R6" s="569"/>
      <c r="S6" s="569"/>
      <c r="T6" s="569"/>
      <c r="U6" s="569"/>
      <c r="V6" s="569"/>
      <c r="W6" s="569"/>
      <c r="X6" s="569"/>
      <c r="Y6" s="569"/>
      <c r="Z6" s="569"/>
      <c r="AA6" s="569"/>
      <c r="AB6" s="569"/>
      <c r="AC6" s="569"/>
      <c r="AD6" s="618"/>
      <c r="AE6" s="618"/>
      <c r="AF6" s="618"/>
      <c r="AG6" s="618"/>
      <c r="AH6" s="618"/>
      <c r="AI6" s="618"/>
      <c r="AJ6" s="618"/>
      <c r="AK6" s="618"/>
      <c r="AL6" s="618"/>
      <c r="AM6" s="618"/>
      <c r="AN6" s="618"/>
      <c r="AO6" s="618"/>
      <c r="AP6" s="618"/>
      <c r="AQ6" s="618"/>
      <c r="AR6" s="618"/>
      <c r="AS6" s="618"/>
      <c r="AT6" s="618"/>
      <c r="AU6" s="618"/>
      <c r="AV6" s="618"/>
      <c r="AW6" s="618"/>
      <c r="AY6" s="560"/>
      <c r="AZ6" s="560"/>
      <c r="BA6" s="560"/>
      <c r="BB6" s="560"/>
      <c r="BC6" s="560"/>
      <c r="BD6" s="560"/>
      <c r="BE6" s="560"/>
      <c r="BF6" s="560"/>
      <c r="BG6" s="560"/>
      <c r="BH6" s="560"/>
      <c r="BI6" s="560"/>
      <c r="BJ6" s="560"/>
      <c r="BK6" s="560"/>
      <c r="BL6" s="560"/>
      <c r="BM6" s="560"/>
      <c r="BN6" s="560"/>
      <c r="BO6" s="560"/>
      <c r="BP6" s="560"/>
      <c r="BQ6" s="560"/>
      <c r="BR6" s="560"/>
      <c r="BS6" s="560"/>
      <c r="BT6" s="560"/>
      <c r="BU6" s="560"/>
      <c r="BV6" s="560"/>
      <c r="BW6" s="560"/>
      <c r="BX6" s="560"/>
      <c r="BY6" s="560"/>
      <c r="BZ6" s="560"/>
      <c r="CA6" s="560"/>
      <c r="CB6" s="560"/>
      <c r="CC6" s="560"/>
      <c r="CD6" s="561"/>
      <c r="CE6" s="600"/>
      <c r="CF6" s="601"/>
      <c r="CG6" s="579">
        <f>IF(入力シート!E13="金融保険業",1,0)</f>
        <v>0</v>
      </c>
      <c r="CH6" s="580"/>
      <c r="CI6" s="581"/>
      <c r="CJ6" s="585" t="s">
        <v>88</v>
      </c>
      <c r="CK6" s="586"/>
      <c r="CL6" s="586"/>
      <c r="CM6" s="586"/>
      <c r="CN6" s="586"/>
      <c r="CO6" s="586"/>
      <c r="CP6" s="586"/>
      <c r="CQ6" s="586"/>
      <c r="CR6" s="586"/>
      <c r="CS6" s="587"/>
      <c r="CV6" s="115" t="s">
        <v>5563</v>
      </c>
    </row>
    <row r="7" spans="1:100" ht="13.5" customHeight="1" x14ac:dyDescent="0.15">
      <c r="A7" s="9"/>
      <c r="B7" s="9"/>
      <c r="C7" s="591" t="s">
        <v>73</v>
      </c>
      <c r="D7" s="591"/>
      <c r="E7" s="591"/>
      <c r="F7" s="591"/>
      <c r="G7" s="591"/>
      <c r="H7" s="591"/>
      <c r="I7" s="591"/>
      <c r="J7" s="591"/>
      <c r="K7" s="591"/>
      <c r="L7" s="591"/>
      <c r="M7" s="591"/>
      <c r="N7" s="591"/>
      <c r="O7" s="591"/>
      <c r="P7" s="591"/>
      <c r="Q7" s="591"/>
      <c r="R7" s="591"/>
      <c r="S7" s="591"/>
      <c r="T7" s="591"/>
      <c r="U7" s="591"/>
      <c r="V7" s="591"/>
      <c r="W7" s="591"/>
      <c r="X7" s="591"/>
      <c r="Y7" s="591"/>
      <c r="Z7" s="591"/>
      <c r="AA7" s="591"/>
      <c r="AB7" s="591"/>
      <c r="AC7" s="591"/>
      <c r="AD7" s="570"/>
      <c r="AE7" s="570"/>
      <c r="AF7" s="570"/>
      <c r="AG7" s="570"/>
      <c r="AH7" s="570"/>
      <c r="AI7" s="570"/>
      <c r="AJ7" s="570"/>
      <c r="AK7" s="570"/>
      <c r="AL7" s="570"/>
      <c r="AM7" s="570"/>
      <c r="AN7" s="570"/>
      <c r="AO7" s="570"/>
      <c r="AP7" s="570"/>
      <c r="AQ7" s="570"/>
      <c r="AR7" s="570"/>
      <c r="AS7" s="570"/>
      <c r="AT7" s="570"/>
      <c r="AU7" s="570"/>
      <c r="AV7" s="570"/>
      <c r="AW7" s="570"/>
      <c r="AY7" s="560"/>
      <c r="AZ7" s="560"/>
      <c r="BA7" s="560"/>
      <c r="BB7" s="560"/>
      <c r="BC7" s="560"/>
      <c r="BD7" s="560"/>
      <c r="BE7" s="560"/>
      <c r="BF7" s="560"/>
      <c r="BG7" s="560"/>
      <c r="BH7" s="560"/>
      <c r="BI7" s="560"/>
      <c r="BJ7" s="560"/>
      <c r="BK7" s="560"/>
      <c r="BL7" s="560"/>
      <c r="BM7" s="560"/>
      <c r="BN7" s="560"/>
      <c r="BO7" s="560"/>
      <c r="BP7" s="560"/>
      <c r="BQ7" s="560"/>
      <c r="BR7" s="560"/>
      <c r="BS7" s="560"/>
      <c r="BT7" s="560"/>
      <c r="BU7" s="560"/>
      <c r="BV7" s="560"/>
      <c r="BW7" s="560"/>
      <c r="BX7" s="560"/>
      <c r="BY7" s="560"/>
      <c r="BZ7" s="560"/>
      <c r="CA7" s="560"/>
      <c r="CB7" s="560"/>
      <c r="CC7" s="560"/>
      <c r="CD7" s="561"/>
      <c r="CE7" s="600"/>
      <c r="CF7" s="601"/>
      <c r="CG7" s="571">
        <f>IF(入力シート!E13="製造業",1,0)</f>
        <v>0</v>
      </c>
      <c r="CH7" s="301"/>
      <c r="CI7" s="572"/>
      <c r="CJ7" s="582" t="s">
        <v>89</v>
      </c>
      <c r="CK7" s="583"/>
      <c r="CL7" s="583"/>
      <c r="CM7" s="583"/>
      <c r="CN7" s="583"/>
      <c r="CO7" s="583"/>
      <c r="CP7" s="583"/>
      <c r="CQ7" s="583"/>
      <c r="CR7" s="583"/>
      <c r="CS7" s="584"/>
    </row>
    <row r="8" spans="1:100" ht="13.5" customHeight="1" x14ac:dyDescent="0.15">
      <c r="C8" s="594" t="s">
        <v>4</v>
      </c>
      <c r="D8" s="594"/>
      <c r="E8" s="594"/>
      <c r="F8" s="594"/>
      <c r="G8" s="594"/>
      <c r="H8" s="594"/>
      <c r="I8" s="595">
        <f>入力シート!E17</f>
        <v>0</v>
      </c>
      <c r="J8" s="595"/>
      <c r="K8" s="595"/>
      <c r="L8" s="595"/>
      <c r="M8" s="595"/>
      <c r="N8" s="595"/>
      <c r="O8" s="595"/>
      <c r="P8" s="595"/>
      <c r="Q8" s="595"/>
      <c r="R8" s="595"/>
      <c r="S8" s="595"/>
      <c r="T8" s="595"/>
      <c r="U8" s="760"/>
      <c r="V8" s="760"/>
      <c r="W8" s="760"/>
      <c r="X8" s="760"/>
      <c r="Y8" s="760"/>
      <c r="Z8" s="760"/>
      <c r="AA8" s="760"/>
      <c r="AB8" s="760"/>
      <c r="AC8" s="760"/>
      <c r="AD8" s="760"/>
      <c r="AE8" s="760"/>
      <c r="AF8" s="760"/>
      <c r="AG8" s="760"/>
      <c r="AH8" s="760"/>
      <c r="AI8" s="760"/>
      <c r="AJ8" s="760"/>
      <c r="AK8" s="760"/>
      <c r="AL8" s="760"/>
      <c r="AM8" s="760"/>
      <c r="AN8" s="760"/>
      <c r="AO8" s="760"/>
      <c r="AP8" s="760"/>
      <c r="AQ8" s="760"/>
      <c r="AR8" s="760"/>
      <c r="AS8" s="760"/>
      <c r="AT8" s="760"/>
      <c r="AU8" s="594" t="s">
        <v>4</v>
      </c>
      <c r="AV8" s="594"/>
      <c r="AW8" s="594"/>
      <c r="AX8" s="594"/>
      <c r="AY8" s="595">
        <f>入力シート!E30</f>
        <v>0</v>
      </c>
      <c r="AZ8" s="595"/>
      <c r="BA8" s="595"/>
      <c r="BB8" s="595"/>
      <c r="BC8" s="595"/>
      <c r="BD8" s="595"/>
      <c r="BE8" s="595"/>
      <c r="BF8" s="595"/>
      <c r="BG8" s="595"/>
      <c r="BH8" s="595"/>
      <c r="BI8" s="595"/>
      <c r="BJ8" s="595"/>
      <c r="BK8" s="595"/>
      <c r="BL8" s="595"/>
      <c r="BM8" s="560"/>
      <c r="BN8" s="560"/>
      <c r="BO8" s="560"/>
      <c r="BP8" s="560"/>
      <c r="BQ8" s="560"/>
      <c r="BR8" s="560"/>
      <c r="BS8" s="560"/>
      <c r="BT8" s="560"/>
      <c r="BU8" s="560"/>
      <c r="BV8" s="560"/>
      <c r="BW8" s="560"/>
      <c r="BX8" s="560"/>
      <c r="BY8" s="560"/>
      <c r="BZ8" s="560"/>
      <c r="CA8" s="560"/>
      <c r="CB8" s="560"/>
      <c r="CC8" s="560"/>
      <c r="CD8" s="561"/>
      <c r="CE8" s="600"/>
      <c r="CF8" s="601"/>
      <c r="CG8" s="573">
        <f>IF(入力シート!E13="商業",1,0)</f>
        <v>0</v>
      </c>
      <c r="CH8" s="574"/>
      <c r="CI8" s="575"/>
      <c r="CJ8" s="582" t="s">
        <v>90</v>
      </c>
      <c r="CK8" s="583"/>
      <c r="CL8" s="583"/>
      <c r="CM8" s="583"/>
      <c r="CN8" s="583"/>
      <c r="CO8" s="583"/>
      <c r="CP8" s="583"/>
      <c r="CQ8" s="583"/>
      <c r="CR8" s="583"/>
      <c r="CS8" s="584"/>
      <c r="CV8" s="115" t="s">
        <v>5692</v>
      </c>
    </row>
    <row r="9" spans="1:100" ht="13.5" customHeight="1" x14ac:dyDescent="0.15">
      <c r="C9" s="614"/>
      <c r="D9" s="614"/>
      <c r="E9" s="614"/>
      <c r="F9" s="614"/>
      <c r="G9" s="614"/>
      <c r="H9" s="614"/>
      <c r="I9" s="764" t="str">
        <f>IF(入力シート!E18="","",IF(入力シート!E19="",入力シート!E18,IF(入力シート!E20="",入力シート!E18&amp;入力シート!E19,入力シート!E18&amp;入力シート!E19&amp;"　"&amp;入力シート!E20)))</f>
        <v/>
      </c>
      <c r="J9" s="764"/>
      <c r="K9" s="764"/>
      <c r="L9" s="764"/>
      <c r="M9" s="764"/>
      <c r="N9" s="764"/>
      <c r="O9" s="764"/>
      <c r="P9" s="764"/>
      <c r="Q9" s="764"/>
      <c r="R9" s="764"/>
      <c r="S9" s="764"/>
      <c r="T9" s="764"/>
      <c r="U9" s="764"/>
      <c r="V9" s="764"/>
      <c r="W9" s="764"/>
      <c r="X9" s="764"/>
      <c r="Y9" s="764"/>
      <c r="Z9" s="764"/>
      <c r="AA9" s="764"/>
      <c r="AB9" s="764"/>
      <c r="AC9" s="764"/>
      <c r="AD9" s="764"/>
      <c r="AE9" s="764"/>
      <c r="AF9" s="764"/>
      <c r="AG9" s="764"/>
      <c r="AH9" s="764"/>
      <c r="AI9" s="764"/>
      <c r="AJ9" s="764"/>
      <c r="AK9" s="764"/>
      <c r="AL9" s="764"/>
      <c r="AM9" s="764"/>
      <c r="AN9" s="764"/>
      <c r="AO9" s="764"/>
      <c r="AP9" s="764"/>
      <c r="AQ9" s="764"/>
      <c r="AR9" s="764"/>
      <c r="AS9" s="764"/>
      <c r="AT9" s="764"/>
      <c r="AU9" s="614"/>
      <c r="AV9" s="614"/>
      <c r="AW9" s="614"/>
      <c r="AX9" s="614"/>
      <c r="AY9" s="764" t="str">
        <f>IF(入力シート!E31="","",IF(入力シート!E32="",入力シート!E31,IF(入力シート!E20="",入力シート!E31&amp;入力シート!E32,入力シート!E31&amp;入力シート!E32&amp;"　"&amp;入力シート!E33)))</f>
        <v/>
      </c>
      <c r="AZ9" s="764"/>
      <c r="BA9" s="764"/>
      <c r="BB9" s="764"/>
      <c r="BC9" s="764"/>
      <c r="BD9" s="764"/>
      <c r="BE9" s="764"/>
      <c r="BF9" s="764"/>
      <c r="BG9" s="764"/>
      <c r="BH9" s="764"/>
      <c r="BI9" s="764"/>
      <c r="BJ9" s="764"/>
      <c r="BK9" s="764"/>
      <c r="BL9" s="764"/>
      <c r="BM9" s="764"/>
      <c r="BN9" s="764"/>
      <c r="BO9" s="764"/>
      <c r="BP9" s="764"/>
      <c r="BQ9" s="764"/>
      <c r="BR9" s="764"/>
      <c r="BS9" s="764"/>
      <c r="BT9" s="764"/>
      <c r="BU9" s="764"/>
      <c r="BV9" s="764"/>
      <c r="BW9" s="764"/>
      <c r="BX9" s="764"/>
      <c r="BY9" s="764"/>
      <c r="BZ9" s="764"/>
      <c r="CA9" s="764"/>
      <c r="CB9" s="764"/>
      <c r="CC9" s="764"/>
      <c r="CD9" s="780"/>
      <c r="CE9" s="600"/>
      <c r="CF9" s="601"/>
      <c r="CG9" s="588">
        <f>IF(入力シート!E13="運輸業",1,0)</f>
        <v>0</v>
      </c>
      <c r="CH9" s="589"/>
      <c r="CI9" s="590"/>
      <c r="CJ9" s="582" t="s">
        <v>91</v>
      </c>
      <c r="CK9" s="583"/>
      <c r="CL9" s="583"/>
      <c r="CM9" s="583"/>
      <c r="CN9" s="583"/>
      <c r="CO9" s="583"/>
      <c r="CP9" s="583"/>
      <c r="CQ9" s="583"/>
      <c r="CR9" s="583"/>
      <c r="CS9" s="584"/>
    </row>
    <row r="10" spans="1:100" ht="13.5" customHeight="1" thickBot="1" x14ac:dyDescent="0.2">
      <c r="C10" s="614"/>
      <c r="D10" s="614"/>
      <c r="E10" s="614"/>
      <c r="F10" s="614"/>
      <c r="G10" s="614"/>
      <c r="H10" s="614"/>
      <c r="I10" s="568" t="str">
        <f>IF(入力シート!E15="法人",IF(入力シート!E21="","",入力シート!E21),"")</f>
        <v/>
      </c>
      <c r="J10" s="568"/>
      <c r="K10" s="568"/>
      <c r="L10" s="568"/>
      <c r="M10" s="568"/>
      <c r="N10" s="568"/>
      <c r="O10" s="568"/>
      <c r="P10" s="568"/>
      <c r="Q10" s="568"/>
      <c r="R10" s="568"/>
      <c r="S10" s="568"/>
      <c r="T10" s="568"/>
      <c r="U10" s="568"/>
      <c r="V10" s="568"/>
      <c r="W10" s="568"/>
      <c r="X10" s="568"/>
      <c r="Y10" s="568"/>
      <c r="Z10" s="568"/>
      <c r="AA10" s="568"/>
      <c r="AB10" s="568"/>
      <c r="AC10" s="568"/>
      <c r="AD10" s="568"/>
      <c r="AE10" s="568"/>
      <c r="AF10" s="568"/>
      <c r="AG10" s="568"/>
      <c r="AH10" s="568"/>
      <c r="AI10" s="568"/>
      <c r="AJ10" s="568"/>
      <c r="AK10" s="568"/>
      <c r="AL10" s="568"/>
      <c r="AM10" s="568"/>
      <c r="AN10" s="568"/>
      <c r="AO10" s="568"/>
      <c r="AP10" s="568"/>
      <c r="AQ10" s="568"/>
      <c r="AR10" s="568"/>
      <c r="AS10" s="568"/>
      <c r="AT10" s="568"/>
      <c r="AU10" s="614"/>
      <c r="AV10" s="614"/>
      <c r="AW10" s="614"/>
      <c r="AX10" s="614"/>
      <c r="AY10" s="568" t="str">
        <f>IF(入力シート!E29="法人",IF(入力シート!E34="","",入力シート!E34),"")</f>
        <v/>
      </c>
      <c r="AZ10" s="568"/>
      <c r="BA10" s="568"/>
      <c r="BB10" s="568"/>
      <c r="BC10" s="568"/>
      <c r="BD10" s="568"/>
      <c r="BE10" s="568"/>
      <c r="BF10" s="568"/>
      <c r="BG10" s="568"/>
      <c r="BH10" s="568"/>
      <c r="BI10" s="568"/>
      <c r="BJ10" s="568"/>
      <c r="BK10" s="568"/>
      <c r="BL10" s="568"/>
      <c r="BM10" s="568"/>
      <c r="BN10" s="568"/>
      <c r="BO10" s="568"/>
      <c r="BP10" s="568"/>
      <c r="BQ10" s="568"/>
      <c r="BR10" s="568"/>
      <c r="BS10" s="568"/>
      <c r="BT10" s="568"/>
      <c r="BU10" s="568"/>
      <c r="BV10" s="568"/>
      <c r="BW10" s="568"/>
      <c r="BX10" s="568"/>
      <c r="BY10" s="568"/>
      <c r="BZ10" s="568"/>
      <c r="CA10" s="568"/>
      <c r="CB10" s="568"/>
      <c r="CC10" s="568"/>
      <c r="CD10" s="781"/>
      <c r="CE10" s="602"/>
      <c r="CF10" s="603"/>
      <c r="CG10" s="565">
        <f>IF(LEFT(入力シート!E13,3)="その他",1,0)</f>
        <v>0</v>
      </c>
      <c r="CH10" s="566"/>
      <c r="CI10" s="567"/>
      <c r="CJ10" s="562" t="s">
        <v>92</v>
      </c>
      <c r="CK10" s="563"/>
      <c r="CL10" s="563"/>
      <c r="CM10" s="563"/>
      <c r="CN10" s="563"/>
      <c r="CO10" s="563"/>
      <c r="CP10" s="563"/>
      <c r="CQ10" s="563"/>
      <c r="CR10" s="563"/>
      <c r="CS10" s="564"/>
    </row>
    <row r="11" spans="1:100" ht="13.5" customHeight="1" x14ac:dyDescent="0.15">
      <c r="C11" s="594" t="s">
        <v>5</v>
      </c>
      <c r="D11" s="594"/>
      <c r="E11" s="594"/>
      <c r="F11" s="594"/>
      <c r="G11" s="594"/>
      <c r="H11" s="594"/>
      <c r="I11" s="568" t="str">
        <f>IF(入力シート!E15="法人",IF(AND(入力シート!E22&lt;&gt;"",入力シート!E23&lt;&gt;""),入力シート!E22&amp;"　"&amp;入力シート!E23,""),IF(入力シート!E21&lt;&gt;"",入力シート!E21,""))</f>
        <v/>
      </c>
      <c r="J11" s="568"/>
      <c r="K11" s="568"/>
      <c r="L11" s="568"/>
      <c r="M11" s="568"/>
      <c r="N11" s="568"/>
      <c r="O11" s="568"/>
      <c r="P11" s="568"/>
      <c r="Q11" s="568"/>
      <c r="R11" s="568"/>
      <c r="S11" s="568"/>
      <c r="T11" s="568"/>
      <c r="U11" s="568"/>
      <c r="V11" s="568"/>
      <c r="W11" s="568"/>
      <c r="X11" s="568"/>
      <c r="Y11" s="568"/>
      <c r="Z11" s="568"/>
      <c r="AA11" s="568"/>
      <c r="AB11" s="568"/>
      <c r="AC11" s="568"/>
      <c r="AD11" s="568"/>
      <c r="AE11" s="568"/>
      <c r="AF11" s="568"/>
      <c r="AG11" s="568"/>
      <c r="AH11" s="568"/>
      <c r="AI11" s="568"/>
      <c r="AJ11" s="568"/>
      <c r="AK11" s="568"/>
      <c r="AL11" s="568"/>
      <c r="AM11" s="568"/>
      <c r="AN11" s="763" t="str">
        <f>IF(入力シート!E29&lt;&gt;"","",IF(入力シート!E24="","",入力シート!E24))</f>
        <v/>
      </c>
      <c r="AO11" s="763"/>
      <c r="AP11" s="763"/>
      <c r="AQ11" s="763"/>
      <c r="AR11" s="763"/>
      <c r="AS11" s="763"/>
      <c r="AT11" s="763"/>
      <c r="AU11" s="594" t="s">
        <v>5</v>
      </c>
      <c r="AV11" s="594"/>
      <c r="AW11" s="594"/>
      <c r="AX11" s="594"/>
      <c r="AY11" s="568" t="str">
        <f>IF(入力シート!E29="法人",IF(AND(入力シート!E35&lt;&gt;"",入力シート!E36&lt;&gt;""),入力シート!E35&amp;"　"&amp;入力シート!E36,""),IF(入力シート!E36&lt;&gt;"",入力シート!E36,""))</f>
        <v/>
      </c>
      <c r="AZ11" s="568"/>
      <c r="BA11" s="568"/>
      <c r="BB11" s="568"/>
      <c r="BC11" s="568"/>
      <c r="BD11" s="568"/>
      <c r="BE11" s="568"/>
      <c r="BF11" s="568"/>
      <c r="BG11" s="568"/>
      <c r="BH11" s="568"/>
      <c r="BI11" s="568"/>
      <c r="BJ11" s="568"/>
      <c r="BK11" s="568"/>
      <c r="BL11" s="568"/>
      <c r="BM11" s="568"/>
      <c r="BN11" s="568"/>
      <c r="BO11" s="568"/>
      <c r="BP11" s="568"/>
      <c r="BQ11" s="568"/>
      <c r="BR11" s="568"/>
      <c r="BS11" s="568"/>
      <c r="BT11" s="568"/>
      <c r="BU11" s="568"/>
      <c r="BV11" s="568"/>
      <c r="BW11" s="568"/>
      <c r="BX11" s="568"/>
      <c r="BY11" s="568"/>
      <c r="BZ11" s="568"/>
      <c r="CA11" s="568"/>
      <c r="CB11" s="568"/>
      <c r="CC11" s="568"/>
      <c r="CD11" s="568"/>
      <c r="CE11" s="568"/>
      <c r="CF11" s="568"/>
      <c r="CG11" s="568"/>
      <c r="CH11" s="568"/>
      <c r="CI11" s="568"/>
      <c r="CJ11" s="612"/>
      <c r="CK11" s="612"/>
      <c r="CL11" s="612"/>
      <c r="CM11" s="612"/>
      <c r="CN11" s="612"/>
      <c r="CO11" s="612"/>
      <c r="CP11" s="612"/>
      <c r="CQ11" s="612"/>
      <c r="CR11" s="612"/>
      <c r="CS11" s="612"/>
    </row>
    <row r="12" spans="1:100" s="19" customFormat="1" ht="13.5" customHeight="1" x14ac:dyDescent="0.15">
      <c r="A12" s="7"/>
      <c r="B12" s="7"/>
      <c r="C12" s="770" t="s">
        <v>126</v>
      </c>
      <c r="D12" s="770"/>
      <c r="E12" s="770"/>
      <c r="F12" s="770"/>
      <c r="G12" s="770"/>
      <c r="H12" s="770"/>
      <c r="I12" s="770"/>
      <c r="J12" s="770"/>
      <c r="K12" s="770"/>
      <c r="L12" s="770"/>
      <c r="M12" s="770"/>
      <c r="N12" s="770"/>
      <c r="O12" s="761" t="str">
        <f>IF(入力シート!E25="","",入力シート!E25)</f>
        <v/>
      </c>
      <c r="P12" s="761"/>
      <c r="Q12" s="761"/>
      <c r="R12" s="761"/>
      <c r="S12" s="761"/>
      <c r="T12" s="761"/>
      <c r="U12" s="761"/>
      <c r="V12" s="761"/>
      <c r="W12" s="761"/>
      <c r="X12" s="761"/>
      <c r="Y12" s="761"/>
      <c r="Z12" s="761"/>
      <c r="AA12" s="761"/>
      <c r="AB12" s="761"/>
      <c r="AC12" s="761"/>
      <c r="AD12" s="761"/>
      <c r="AE12" s="761"/>
      <c r="AF12" s="761"/>
      <c r="AG12" s="761"/>
      <c r="AH12" s="761"/>
      <c r="AI12" s="761"/>
      <c r="AJ12" s="761"/>
      <c r="AK12" s="761"/>
      <c r="AL12" s="761"/>
      <c r="AM12" s="761"/>
      <c r="AN12" s="761"/>
      <c r="AO12" s="761"/>
      <c r="AP12" s="761"/>
      <c r="AQ12" s="761"/>
      <c r="AR12" s="761"/>
      <c r="AS12" s="770" t="s">
        <v>126</v>
      </c>
      <c r="AT12" s="770"/>
      <c r="AU12" s="770"/>
      <c r="AV12" s="770"/>
      <c r="AW12" s="770"/>
      <c r="AX12" s="770"/>
      <c r="AY12" s="770"/>
      <c r="AZ12" s="770"/>
      <c r="BA12" s="770"/>
      <c r="BB12" s="770"/>
      <c r="BC12" s="770"/>
      <c r="BD12" s="770"/>
      <c r="BE12" s="761" t="str">
        <f>IF(入力シート!E37="","",入力シート!E37)</f>
        <v/>
      </c>
      <c r="BF12" s="761"/>
      <c r="BG12" s="761"/>
      <c r="BH12" s="761"/>
      <c r="BI12" s="761"/>
      <c r="BJ12" s="761"/>
      <c r="BK12" s="761"/>
      <c r="BL12" s="761"/>
      <c r="BM12" s="761"/>
      <c r="BN12" s="761"/>
      <c r="BO12" s="761"/>
      <c r="BP12" s="761"/>
      <c r="BQ12" s="761"/>
      <c r="BR12" s="761"/>
      <c r="BS12" s="761"/>
      <c r="BT12" s="761"/>
      <c r="BU12" s="761"/>
      <c r="BV12" s="761"/>
      <c r="BW12" s="761"/>
      <c r="BX12" s="761"/>
      <c r="BY12" s="761"/>
      <c r="BZ12" s="761"/>
      <c r="CA12" s="761"/>
      <c r="CB12" s="761"/>
      <c r="CC12" s="761"/>
      <c r="CD12" s="761"/>
      <c r="CE12" s="761"/>
      <c r="CF12" s="761"/>
      <c r="CG12" s="761"/>
      <c r="CH12" s="761"/>
      <c r="CI12" s="761"/>
      <c r="CJ12" s="761"/>
      <c r="CK12" s="761"/>
      <c r="CL12" s="761"/>
      <c r="CM12" s="761"/>
      <c r="CN12" s="761"/>
      <c r="CO12" s="761"/>
      <c r="CP12" s="761"/>
      <c r="CQ12" s="761"/>
      <c r="CR12" s="761"/>
    </row>
    <row r="13" spans="1:100" ht="13.5" customHeight="1" x14ac:dyDescent="0.15">
      <c r="A13" s="9"/>
      <c r="B13" s="9"/>
      <c r="C13" s="619" t="s">
        <v>7</v>
      </c>
      <c r="D13" s="619"/>
      <c r="E13" s="619"/>
      <c r="F13" s="619"/>
      <c r="G13" s="619"/>
      <c r="H13" s="619"/>
      <c r="I13" s="619"/>
      <c r="J13" s="619"/>
      <c r="K13" s="619"/>
      <c r="L13" s="619"/>
      <c r="M13" s="619"/>
      <c r="N13" s="619"/>
      <c r="O13" s="769" t="str">
        <f>IF(入力シート!E26="","",入力シート!E26)</f>
        <v/>
      </c>
      <c r="P13" s="769"/>
      <c r="Q13" s="769"/>
      <c r="R13" s="769"/>
      <c r="S13" s="769"/>
      <c r="T13" s="769"/>
      <c r="U13" s="769"/>
      <c r="V13" s="769"/>
      <c r="W13" s="769"/>
      <c r="X13" s="769"/>
      <c r="Y13" s="769"/>
      <c r="Z13" s="769"/>
      <c r="AA13" s="769"/>
      <c r="AB13" s="769"/>
      <c r="AC13" s="769"/>
      <c r="AD13" s="769"/>
      <c r="AE13" s="769"/>
      <c r="AF13" s="769"/>
      <c r="AG13" s="762"/>
      <c r="AH13" s="762"/>
      <c r="AI13" s="762"/>
      <c r="AJ13" s="762"/>
      <c r="AK13" s="762"/>
      <c r="AL13" s="762"/>
      <c r="AM13" s="762"/>
      <c r="AN13" s="762"/>
      <c r="AO13" s="762"/>
      <c r="AP13" s="762"/>
      <c r="AQ13" s="762"/>
      <c r="AR13" s="762"/>
      <c r="AS13" s="619" t="s">
        <v>7</v>
      </c>
      <c r="AT13" s="619"/>
      <c r="AU13" s="619"/>
      <c r="AV13" s="619"/>
      <c r="AW13" s="619"/>
      <c r="AX13" s="619"/>
      <c r="AY13" s="619"/>
      <c r="AZ13" s="619"/>
      <c r="BA13" s="619"/>
      <c r="BB13" s="619"/>
      <c r="BC13" s="619"/>
      <c r="BD13" s="619"/>
      <c r="BE13" s="769" t="str">
        <f>IF(入力シート!E38="","",入力シート!E38)</f>
        <v/>
      </c>
      <c r="BF13" s="769"/>
      <c r="BG13" s="769"/>
      <c r="BH13" s="769"/>
      <c r="BI13" s="769"/>
      <c r="BJ13" s="769"/>
      <c r="BK13" s="769"/>
      <c r="BL13" s="769"/>
      <c r="BM13" s="769"/>
      <c r="BN13" s="769"/>
      <c r="BO13" s="769"/>
      <c r="BP13" s="769"/>
      <c r="BQ13" s="769"/>
      <c r="BR13" s="769"/>
      <c r="BS13" s="769"/>
      <c r="BT13" s="769"/>
      <c r="BU13" s="769"/>
      <c r="BV13" s="769"/>
      <c r="BW13" s="560"/>
      <c r="BX13" s="560"/>
      <c r="BY13" s="560"/>
      <c r="BZ13" s="560"/>
      <c r="CA13" s="560"/>
      <c r="CB13" s="560"/>
      <c r="CC13" s="560"/>
      <c r="CD13" s="560"/>
      <c r="CE13" s="560"/>
      <c r="CF13" s="560"/>
      <c r="CG13" s="560"/>
      <c r="CH13" s="560"/>
      <c r="CI13" s="560"/>
      <c r="CJ13" s="560"/>
      <c r="CK13" s="560"/>
      <c r="CL13" s="560"/>
      <c r="CM13" s="560"/>
      <c r="CN13" s="560"/>
      <c r="CO13" s="560"/>
      <c r="CP13" s="560"/>
      <c r="CQ13" s="560"/>
      <c r="CR13" s="560"/>
    </row>
    <row r="14" spans="1:100" ht="13.5" customHeight="1" x14ac:dyDescent="0.15">
      <c r="A14" s="9"/>
      <c r="B14" s="9"/>
      <c r="C14" s="594" t="s">
        <v>6</v>
      </c>
      <c r="D14" s="594"/>
      <c r="E14" s="594"/>
      <c r="F14" s="594"/>
      <c r="G14" s="594"/>
      <c r="H14" s="594"/>
      <c r="I14" s="809" t="str">
        <f>IF(入力シート!E27="","",入力シート!E27)</f>
        <v/>
      </c>
      <c r="J14" s="809"/>
      <c r="K14" s="809"/>
      <c r="L14" s="809"/>
      <c r="M14" s="809"/>
      <c r="N14" s="809"/>
      <c r="O14" s="809"/>
      <c r="P14" s="809"/>
      <c r="Q14" s="809"/>
      <c r="R14" s="809"/>
      <c r="S14" s="809"/>
      <c r="T14" s="809"/>
      <c r="U14" s="809"/>
      <c r="V14" s="809"/>
      <c r="W14" s="809"/>
      <c r="X14" s="809"/>
      <c r="Y14" s="809"/>
      <c r="Z14" s="809"/>
      <c r="AC14" s="466" t="str">
        <f>IF(入力シート!E28="","","携帯 "&amp;入力シート!E28)</f>
        <v/>
      </c>
      <c r="AD14" s="466"/>
      <c r="AE14" s="466"/>
      <c r="AF14" s="466"/>
      <c r="AG14" s="466"/>
      <c r="AH14" s="466"/>
      <c r="AI14" s="466"/>
      <c r="AJ14" s="466"/>
      <c r="AK14" s="466"/>
      <c r="AL14" s="466"/>
      <c r="AM14" s="466"/>
      <c r="AN14" s="466"/>
      <c r="AO14" s="466"/>
      <c r="AP14" s="466"/>
      <c r="AQ14" s="466"/>
      <c r="AR14" s="466"/>
      <c r="AS14" s="466"/>
      <c r="AT14" s="466"/>
      <c r="AU14" s="594" t="s">
        <v>6</v>
      </c>
      <c r="AV14" s="594"/>
      <c r="AW14" s="594"/>
      <c r="AX14" s="594"/>
      <c r="AY14" s="809" t="str">
        <f>IF(入力シート!E39="","",入力シート!E39)</f>
        <v/>
      </c>
      <c r="AZ14" s="809"/>
      <c r="BA14" s="809"/>
      <c r="BB14" s="809"/>
      <c r="BC14" s="809"/>
      <c r="BD14" s="809"/>
      <c r="BE14" s="809"/>
      <c r="BF14" s="809"/>
      <c r="BG14" s="809"/>
      <c r="BH14" s="809"/>
      <c r="BI14" s="809"/>
      <c r="BJ14" s="809"/>
      <c r="BK14" s="809"/>
      <c r="BL14" s="809"/>
      <c r="BM14" s="809"/>
      <c r="BN14" s="809"/>
      <c r="BO14" s="809"/>
      <c r="BP14" s="809"/>
      <c r="BQ14" s="127"/>
      <c r="BR14" s="127"/>
      <c r="BS14" s="466" t="str">
        <f>IF(入力シート!E40="","","携帯 "&amp;入力シート!E40)</f>
        <v/>
      </c>
      <c r="BT14" s="466"/>
      <c r="BU14" s="466"/>
      <c r="BV14" s="466"/>
      <c r="BW14" s="466"/>
      <c r="BX14" s="466"/>
      <c r="BY14" s="466"/>
      <c r="BZ14" s="466"/>
      <c r="CA14" s="466"/>
      <c r="CB14" s="466"/>
      <c r="CC14" s="466"/>
      <c r="CD14" s="466"/>
      <c r="CE14" s="466"/>
      <c r="CF14" s="466"/>
      <c r="CG14" s="466"/>
      <c r="CH14" s="466"/>
      <c r="CI14" s="466"/>
      <c r="CJ14" s="466"/>
      <c r="CK14" s="782"/>
      <c r="CL14" s="782"/>
      <c r="CM14" s="782"/>
      <c r="CN14" s="782"/>
      <c r="CO14" s="782"/>
      <c r="CP14" s="782"/>
      <c r="CQ14" s="782"/>
      <c r="CR14" s="782"/>
      <c r="CS14" s="782"/>
    </row>
    <row r="15" spans="1:100" ht="9" customHeight="1" thickBot="1" x14ac:dyDescent="0.2">
      <c r="C15" s="613">
        <f>入力シート!E6</f>
        <v>0</v>
      </c>
      <c r="D15" s="613"/>
      <c r="E15" s="613"/>
      <c r="F15" s="613"/>
      <c r="G15" s="613"/>
      <c r="H15" s="613"/>
      <c r="I15" s="613"/>
      <c r="J15" s="613"/>
      <c r="K15" s="613"/>
      <c r="L15" s="613"/>
      <c r="M15" s="613"/>
      <c r="N15" s="613"/>
      <c r="O15" s="613"/>
      <c r="P15" s="613"/>
      <c r="Q15" s="613"/>
      <c r="R15" s="613"/>
      <c r="S15" s="613"/>
      <c r="T15" s="613"/>
      <c r="U15" s="613"/>
      <c r="V15" s="613"/>
      <c r="W15" s="613"/>
      <c r="X15" s="613"/>
      <c r="Y15" s="613"/>
      <c r="Z15" s="613"/>
      <c r="AA15" s="613"/>
      <c r="AB15" s="613"/>
      <c r="AC15" s="613"/>
      <c r="AD15" s="613"/>
      <c r="AE15" s="613"/>
      <c r="AF15" s="613"/>
      <c r="AG15" s="613"/>
      <c r="AH15" s="613"/>
      <c r="AI15" s="613"/>
      <c r="AJ15" s="613"/>
      <c r="AK15" s="613"/>
      <c r="AL15" s="613"/>
      <c r="AM15" s="613"/>
      <c r="AN15" s="613"/>
      <c r="AO15" s="613"/>
      <c r="AP15" s="613"/>
      <c r="AQ15" s="613"/>
      <c r="AR15" s="613"/>
      <c r="AS15" s="613"/>
      <c r="AT15" s="613"/>
      <c r="AU15" s="613"/>
      <c r="AV15" s="613"/>
      <c r="AW15" s="613"/>
      <c r="AX15" s="49"/>
      <c r="AY15" s="774">
        <f>入力シート!E7</f>
        <v>0</v>
      </c>
      <c r="AZ15" s="774"/>
      <c r="BA15" s="774"/>
      <c r="BB15" s="774"/>
      <c r="BC15" s="774"/>
      <c r="BD15" s="774"/>
      <c r="BE15" s="774"/>
      <c r="BF15" s="774"/>
      <c r="BG15" s="774"/>
      <c r="BH15" s="774"/>
      <c r="BI15" s="774"/>
      <c r="BJ15" s="774"/>
      <c r="BK15" s="774"/>
      <c r="BL15" s="774"/>
      <c r="BM15" s="774"/>
      <c r="BN15" s="774"/>
      <c r="BO15" s="774"/>
      <c r="BP15" s="774"/>
      <c r="BQ15" s="774"/>
      <c r="BR15" s="774"/>
      <c r="BS15" s="774"/>
      <c r="BT15" s="774"/>
      <c r="BU15" s="774"/>
      <c r="BV15" s="774"/>
      <c r="BW15" s="774"/>
      <c r="BX15" s="774"/>
      <c r="BY15" s="774"/>
      <c r="BZ15" s="774"/>
      <c r="CA15" s="774"/>
      <c r="CB15" s="774"/>
      <c r="CC15" s="774"/>
      <c r="CD15" s="774"/>
      <c r="CE15" s="774"/>
      <c r="CF15" s="774"/>
      <c r="CG15" s="774"/>
      <c r="CH15" s="774"/>
      <c r="CI15" s="774"/>
      <c r="CJ15" s="774"/>
      <c r="CK15" s="774"/>
      <c r="CL15" s="774"/>
      <c r="CM15" s="774"/>
      <c r="CN15" s="774"/>
      <c r="CO15" s="774"/>
      <c r="CP15" s="774"/>
      <c r="CQ15" s="774"/>
      <c r="CR15" s="774"/>
      <c r="CS15" s="774"/>
    </row>
    <row r="16" spans="1:100" s="19" customFormat="1" ht="15" customHeight="1" thickBot="1" x14ac:dyDescent="0.2">
      <c r="A16" s="7"/>
      <c r="B16" s="7"/>
      <c r="C16" s="560"/>
      <c r="D16" s="560"/>
      <c r="E16" s="746" t="s">
        <v>127</v>
      </c>
      <c r="F16" s="746"/>
      <c r="G16" s="746"/>
      <c r="H16" s="746"/>
      <c r="I16" s="746"/>
      <c r="J16" s="746"/>
      <c r="K16" s="746"/>
      <c r="L16" s="746"/>
      <c r="M16" s="746"/>
      <c r="N16" s="746"/>
      <c r="O16" s="746"/>
      <c r="P16" s="746"/>
      <c r="Q16" s="746"/>
      <c r="R16" s="746"/>
      <c r="S16" s="746"/>
      <c r="T16" s="746"/>
      <c r="U16" s="746"/>
      <c r="V16" s="746"/>
      <c r="W16" s="746"/>
      <c r="X16" s="746"/>
      <c r="Y16" s="746"/>
      <c r="Z16" s="746"/>
      <c r="AA16" s="746"/>
      <c r="AB16" s="746"/>
      <c r="AC16" s="746"/>
      <c r="AD16" s="746"/>
      <c r="AE16" s="746"/>
      <c r="AF16" s="746"/>
      <c r="AG16" s="746"/>
      <c r="AH16" s="746"/>
      <c r="AI16" s="746"/>
      <c r="AJ16" s="746"/>
      <c r="AK16" s="746"/>
      <c r="AL16" s="746"/>
      <c r="AM16" s="746"/>
      <c r="AN16" s="746"/>
      <c r="AO16" s="746"/>
      <c r="AP16" s="746"/>
      <c r="AQ16" s="746"/>
      <c r="AR16" s="746"/>
      <c r="AS16" s="746"/>
      <c r="AT16" s="746"/>
      <c r="AU16" s="615" t="s">
        <v>128</v>
      </c>
      <c r="AV16" s="616"/>
      <c r="AW16" s="616"/>
      <c r="AX16" s="616"/>
      <c r="AY16" s="616"/>
      <c r="AZ16" s="617"/>
      <c r="BA16" s="765" t="s">
        <v>129</v>
      </c>
      <c r="BB16" s="766"/>
      <c r="BC16" s="615" t="s">
        <v>131</v>
      </c>
      <c r="BD16" s="616"/>
      <c r="BE16" s="616"/>
      <c r="BF16" s="616"/>
      <c r="BG16" s="616"/>
      <c r="BH16" s="617"/>
      <c r="BI16" s="766" t="s">
        <v>133</v>
      </c>
      <c r="BJ16" s="771"/>
      <c r="BK16" s="615" t="s">
        <v>130</v>
      </c>
      <c r="BL16" s="616"/>
      <c r="BM16" s="616"/>
      <c r="BN16" s="616"/>
      <c r="BO16" s="616"/>
      <c r="BP16" s="617"/>
      <c r="BQ16" s="766" t="s">
        <v>133</v>
      </c>
      <c r="BR16" s="771"/>
      <c r="BS16" s="615" t="s">
        <v>132</v>
      </c>
      <c r="BT16" s="616"/>
      <c r="BU16" s="616"/>
      <c r="BV16" s="616"/>
      <c r="BW16" s="616"/>
      <c r="BX16" s="617"/>
      <c r="BY16" s="772" t="s">
        <v>134</v>
      </c>
      <c r="BZ16" s="773"/>
      <c r="CA16" s="773"/>
      <c r="CB16" s="777" t="s">
        <v>135</v>
      </c>
      <c r="CC16" s="778"/>
      <c r="CD16" s="778"/>
      <c r="CE16" s="779"/>
      <c r="CF16" s="765" t="s">
        <v>129</v>
      </c>
      <c r="CG16" s="766"/>
      <c r="CH16" s="777" t="s">
        <v>136</v>
      </c>
      <c r="CI16" s="778"/>
      <c r="CJ16" s="778"/>
      <c r="CK16" s="779"/>
      <c r="CL16" s="775" t="s">
        <v>137</v>
      </c>
      <c r="CM16" s="776"/>
      <c r="CN16" s="776"/>
      <c r="CO16" s="776"/>
      <c r="CP16" s="776"/>
      <c r="CQ16" s="776"/>
      <c r="CR16" s="776"/>
      <c r="CS16" s="776"/>
    </row>
    <row r="17" spans="3:100" ht="15" customHeight="1" x14ac:dyDescent="0.15">
      <c r="C17" s="560"/>
      <c r="D17" s="560"/>
      <c r="E17" s="812" t="s">
        <v>138</v>
      </c>
      <c r="F17" s="812"/>
      <c r="G17" s="812"/>
      <c r="H17" s="812"/>
      <c r="I17" s="812"/>
      <c r="J17" s="812"/>
      <c r="K17" s="812"/>
      <c r="L17" s="812"/>
      <c r="M17" s="812"/>
      <c r="N17" s="812"/>
      <c r="O17" s="812"/>
      <c r="P17" s="812"/>
      <c r="Q17" s="812"/>
      <c r="R17" s="812"/>
      <c r="S17" s="812"/>
      <c r="T17" s="812"/>
      <c r="U17" s="812"/>
      <c r="V17" s="812"/>
      <c r="W17" s="812"/>
      <c r="X17" s="812"/>
      <c r="Y17" s="812"/>
      <c r="Z17" s="812"/>
      <c r="AA17" s="812"/>
      <c r="AB17" s="812"/>
      <c r="AC17" s="812"/>
      <c r="AD17" s="812"/>
      <c r="AE17" s="812"/>
      <c r="AF17" s="812"/>
      <c r="AG17" s="812"/>
      <c r="AH17" s="812"/>
      <c r="AI17" s="812"/>
      <c r="AJ17" s="812"/>
      <c r="AK17" s="812"/>
      <c r="AL17" s="812"/>
      <c r="AM17" s="812"/>
      <c r="AN17" s="812"/>
      <c r="AO17" s="812"/>
      <c r="AP17" s="812"/>
      <c r="AQ17" s="812"/>
      <c r="AR17" s="812"/>
      <c r="AS17" s="812"/>
      <c r="AT17" s="812"/>
      <c r="AU17" s="812"/>
      <c r="AV17" s="812"/>
      <c r="AW17" s="812"/>
      <c r="AX17" s="41"/>
      <c r="AY17" s="609" t="str">
        <f>IF(AY15="地位譲渡",AY15,IF(OR(C15="代物弁済",C15="譲渡担保",C15="売買予約",C15="信託受益権",C15="その他（営業譲渡）",C15="その他（予約完結権）",C15="その他（買戻権）",C15="その他"),C15,""))</f>
        <v/>
      </c>
      <c r="AZ17" s="609"/>
      <c r="BA17" s="609"/>
      <c r="BB17" s="609"/>
      <c r="BC17" s="609"/>
      <c r="BD17" s="609"/>
      <c r="BE17" s="609"/>
      <c r="BF17" s="609"/>
      <c r="BG17" s="609"/>
      <c r="BH17" s="609"/>
      <c r="BI17" s="609"/>
      <c r="BJ17" s="609"/>
      <c r="BK17" s="609"/>
      <c r="BL17" s="609"/>
      <c r="BM17" s="609"/>
      <c r="BN17" s="609"/>
      <c r="BO17" s="609"/>
      <c r="BP17" s="609"/>
      <c r="BQ17" s="609"/>
      <c r="BR17" s="609"/>
      <c r="BS17" s="609"/>
      <c r="BT17" s="609"/>
      <c r="BU17" s="609"/>
      <c r="BV17" s="609"/>
      <c r="BW17" s="609"/>
      <c r="BX17" s="609"/>
      <c r="BY17" s="609"/>
      <c r="BZ17" s="609"/>
      <c r="CA17" s="609"/>
      <c r="CB17" s="609"/>
      <c r="CC17" s="609"/>
      <c r="CD17" s="609"/>
      <c r="CE17" s="609"/>
      <c r="CF17" s="609"/>
      <c r="CG17" s="609"/>
      <c r="CH17" s="609"/>
      <c r="CI17" s="609"/>
      <c r="CJ17" s="609"/>
      <c r="CK17" s="609"/>
      <c r="CL17" s="609"/>
      <c r="CM17" s="609"/>
      <c r="CN17" s="609"/>
      <c r="CO17" s="609"/>
      <c r="CP17" s="609"/>
      <c r="CQ17" s="609"/>
      <c r="CR17" s="609"/>
      <c r="CS17" s="609"/>
    </row>
    <row r="18" spans="3:100" ht="12" customHeight="1" x14ac:dyDescent="0.15">
      <c r="C18" s="662" t="s">
        <v>8</v>
      </c>
      <c r="D18" s="663"/>
      <c r="E18" s="663"/>
      <c r="F18" s="663"/>
      <c r="G18" s="663"/>
      <c r="H18" s="663"/>
      <c r="I18" s="663"/>
      <c r="J18" s="663"/>
      <c r="K18" s="663"/>
      <c r="L18" s="663"/>
      <c r="M18" s="664"/>
      <c r="N18" s="684" t="s">
        <v>77</v>
      </c>
      <c r="O18" s="685"/>
      <c r="P18" s="685"/>
      <c r="Q18" s="685"/>
      <c r="R18" s="685"/>
      <c r="S18" s="685"/>
      <c r="T18" s="685"/>
      <c r="U18" s="685"/>
      <c r="V18" s="685"/>
      <c r="W18" s="685"/>
      <c r="X18" s="685"/>
      <c r="Y18" s="685"/>
      <c r="Z18" s="685"/>
      <c r="AA18" s="685"/>
      <c r="AB18" s="685"/>
      <c r="AC18" s="685"/>
      <c r="AD18" s="685"/>
      <c r="AE18" s="685"/>
      <c r="AF18" s="685"/>
      <c r="AG18" s="685"/>
      <c r="AH18" s="685"/>
      <c r="AI18" s="685"/>
      <c r="AJ18" s="685"/>
      <c r="AK18" s="685"/>
      <c r="AL18" s="685"/>
      <c r="AM18" s="685"/>
      <c r="AN18" s="685"/>
      <c r="AO18" s="685"/>
      <c r="AP18" s="685"/>
      <c r="AQ18" s="685"/>
      <c r="AR18" s="685"/>
      <c r="AS18" s="685"/>
      <c r="AT18" s="685"/>
      <c r="AU18" s="685"/>
      <c r="AV18" s="685"/>
      <c r="AW18" s="685"/>
      <c r="AX18" s="685"/>
      <c r="AY18" s="685"/>
      <c r="AZ18" s="685"/>
      <c r="BA18" s="685"/>
      <c r="BB18" s="685"/>
      <c r="BC18" s="685"/>
      <c r="BD18" s="685"/>
      <c r="BE18" s="685"/>
      <c r="BF18" s="685"/>
      <c r="BG18" s="686"/>
      <c r="BH18" s="822" t="s">
        <v>5</v>
      </c>
      <c r="BI18" s="822"/>
      <c r="BJ18" s="822"/>
      <c r="BK18" s="822"/>
      <c r="BL18" s="822"/>
      <c r="BM18" s="822"/>
      <c r="BN18" s="822"/>
      <c r="BO18" s="822"/>
      <c r="BP18" s="822"/>
      <c r="BQ18" s="822"/>
      <c r="BR18" s="822"/>
      <c r="BS18" s="822"/>
      <c r="BT18" s="822"/>
      <c r="BU18" s="822"/>
      <c r="BV18" s="822"/>
      <c r="BW18" s="822"/>
      <c r="BX18" s="822"/>
      <c r="BY18" s="822"/>
      <c r="BZ18" s="822"/>
      <c r="CA18" s="822"/>
      <c r="CB18" s="822"/>
      <c r="CC18" s="822"/>
      <c r="CD18" s="822"/>
      <c r="CE18" s="822"/>
      <c r="CF18" s="822"/>
      <c r="CG18" s="822"/>
      <c r="CH18" s="395" t="s">
        <v>9</v>
      </c>
      <c r="CI18" s="395"/>
      <c r="CJ18" s="395"/>
      <c r="CK18" s="395"/>
      <c r="CL18" s="395"/>
      <c r="CM18" s="395"/>
      <c r="CN18" s="395"/>
      <c r="CO18" s="395"/>
      <c r="CP18" s="395"/>
      <c r="CQ18" s="395"/>
      <c r="CR18" s="395"/>
      <c r="CS18" s="395"/>
    </row>
    <row r="19" spans="3:100" ht="9" customHeight="1" x14ac:dyDescent="0.15">
      <c r="C19" s="665"/>
      <c r="D19" s="666"/>
      <c r="E19" s="666"/>
      <c r="F19" s="666"/>
      <c r="G19" s="666"/>
      <c r="H19" s="666"/>
      <c r="I19" s="666"/>
      <c r="J19" s="666"/>
      <c r="K19" s="666"/>
      <c r="L19" s="666"/>
      <c r="M19" s="667"/>
      <c r="N19" s="682">
        <f>入力シート!E42</f>
        <v>0</v>
      </c>
      <c r="O19" s="683"/>
      <c r="P19" s="683"/>
      <c r="Q19" s="683"/>
      <c r="R19" s="683"/>
      <c r="S19" s="683"/>
      <c r="T19" s="683"/>
      <c r="U19" s="683"/>
      <c r="V19" s="683"/>
      <c r="W19" s="683"/>
      <c r="X19" s="683"/>
      <c r="Y19" s="683"/>
      <c r="Z19" s="683"/>
      <c r="AA19" s="683"/>
      <c r="AB19" s="683"/>
      <c r="AC19" s="683"/>
      <c r="AD19" s="683"/>
      <c r="AE19" s="683"/>
      <c r="AF19" s="683"/>
      <c r="AG19" s="683"/>
      <c r="AH19" s="683"/>
      <c r="AI19" s="683"/>
      <c r="AJ19" s="683"/>
      <c r="AK19" s="683"/>
      <c r="AL19" s="683"/>
      <c r="AM19" s="683"/>
      <c r="AN19" s="683"/>
      <c r="AO19" s="683"/>
      <c r="AP19" s="683"/>
      <c r="AQ19" s="683"/>
      <c r="AR19" s="683"/>
      <c r="AS19" s="683"/>
      <c r="AT19" s="683"/>
      <c r="AU19" s="683"/>
      <c r="AV19" s="683"/>
      <c r="AW19" s="683"/>
      <c r="AX19" s="683"/>
      <c r="AY19" s="683"/>
      <c r="AZ19" s="683"/>
      <c r="BA19" s="683"/>
      <c r="BB19" s="683"/>
      <c r="BC19" s="683"/>
      <c r="BD19" s="683"/>
      <c r="BE19" s="683"/>
      <c r="BF19" s="683"/>
      <c r="BG19" s="687"/>
      <c r="BH19" s="823" t="str">
        <f>IF(入力シート!E41="法人",IF(AND(入力シート!E46&lt;&gt;"",入力シート!E47&lt;&gt;"",入力シート!E48&lt;&gt;"",入力シート!E49&lt;&gt;""),入力シート!E46&amp;CHAR(10)&amp;入力シート!E47&amp;"　"&amp;入力シート!E48&amp;"　"&amp;入力シート!E49,IF(AND(入力シート!E46&lt;&gt;"",入力シート!E47&lt;&gt;"",入力シート!E48&lt;&gt;"",入力シート!E49=""),入力シート!E46&amp;CHAR(10)&amp;入力シート!E47&amp;"　"&amp;入力シート!E48,"")),IF(入力シート!E46&lt;&gt;"",IF(入力シート!E49&lt;&gt;"",入力シート!E46&amp;"　"&amp;入力シート!E49,入力シート!E46),""))</f>
        <v/>
      </c>
      <c r="BI19" s="824"/>
      <c r="BJ19" s="824"/>
      <c r="BK19" s="824"/>
      <c r="BL19" s="824"/>
      <c r="BM19" s="824"/>
      <c r="BN19" s="824"/>
      <c r="BO19" s="824"/>
      <c r="BP19" s="824"/>
      <c r="BQ19" s="824"/>
      <c r="BR19" s="824"/>
      <c r="BS19" s="824"/>
      <c r="BT19" s="824"/>
      <c r="BU19" s="824"/>
      <c r="BV19" s="824"/>
      <c r="BW19" s="824"/>
      <c r="BX19" s="824"/>
      <c r="BY19" s="824"/>
      <c r="BZ19" s="824"/>
      <c r="CA19" s="824"/>
      <c r="CB19" s="824"/>
      <c r="CC19" s="824"/>
      <c r="CD19" s="824"/>
      <c r="CE19" s="824"/>
      <c r="CF19" s="824"/>
      <c r="CG19" s="825"/>
      <c r="CH19" s="820" t="str">
        <f>IF(入力シート!E9="","",IF(INT(TEXT(入力シート!E9,"e")/10)=0,"",TEXT(入力シート!E9,"g")))</f>
        <v/>
      </c>
      <c r="CI19" s="821"/>
      <c r="CJ19" s="607" t="s">
        <v>10</v>
      </c>
      <c r="CK19" s="608"/>
      <c r="CL19" s="819"/>
      <c r="CM19" s="607"/>
      <c r="CN19" s="607" t="s">
        <v>11</v>
      </c>
      <c r="CO19" s="608"/>
      <c r="CP19" s="819"/>
      <c r="CQ19" s="607"/>
      <c r="CR19" s="607" t="s">
        <v>12</v>
      </c>
      <c r="CS19" s="608"/>
    </row>
    <row r="20" spans="3:100" ht="16.5" customHeight="1" x14ac:dyDescent="0.15">
      <c r="C20" s="668"/>
      <c r="D20" s="669"/>
      <c r="E20" s="669"/>
      <c r="F20" s="669"/>
      <c r="G20" s="669"/>
      <c r="H20" s="669"/>
      <c r="I20" s="669"/>
      <c r="J20" s="669"/>
      <c r="K20" s="669"/>
      <c r="L20" s="669"/>
      <c r="M20" s="670"/>
      <c r="N20" s="753" t="str">
        <f>IF(入力シート!E43="","",IF(入力シート!E44="",入力シート!E43,IF(入力シート!E45="",入力シート!E43&amp;入力シート!E44,入力シート!E43&amp;入力シート!E44&amp;"　"&amp;入力シート!E45)))</f>
        <v/>
      </c>
      <c r="O20" s="754"/>
      <c r="P20" s="754"/>
      <c r="Q20" s="754"/>
      <c r="R20" s="754"/>
      <c r="S20" s="754"/>
      <c r="T20" s="754"/>
      <c r="U20" s="754"/>
      <c r="V20" s="754"/>
      <c r="W20" s="754"/>
      <c r="X20" s="754"/>
      <c r="Y20" s="754"/>
      <c r="Z20" s="754"/>
      <c r="AA20" s="754"/>
      <c r="AB20" s="754"/>
      <c r="AC20" s="754"/>
      <c r="AD20" s="754"/>
      <c r="AE20" s="754"/>
      <c r="AF20" s="754"/>
      <c r="AG20" s="754"/>
      <c r="AH20" s="754"/>
      <c r="AI20" s="754"/>
      <c r="AJ20" s="754"/>
      <c r="AK20" s="754"/>
      <c r="AL20" s="754"/>
      <c r="AM20" s="754"/>
      <c r="AN20" s="754"/>
      <c r="AO20" s="754"/>
      <c r="AP20" s="754"/>
      <c r="AQ20" s="754"/>
      <c r="AR20" s="754"/>
      <c r="AS20" s="754"/>
      <c r="AT20" s="754"/>
      <c r="AU20" s="754"/>
      <c r="AV20" s="754"/>
      <c r="AW20" s="754"/>
      <c r="AX20" s="754"/>
      <c r="AY20" s="754"/>
      <c r="AZ20" s="754"/>
      <c r="BA20" s="754"/>
      <c r="BB20" s="754"/>
      <c r="BC20" s="754"/>
      <c r="BD20" s="754"/>
      <c r="BE20" s="754"/>
      <c r="BF20" s="754"/>
      <c r="BG20" s="755"/>
      <c r="BH20" s="826"/>
      <c r="BI20" s="827"/>
      <c r="BJ20" s="827"/>
      <c r="BK20" s="827"/>
      <c r="BL20" s="827"/>
      <c r="BM20" s="827"/>
      <c r="BN20" s="827"/>
      <c r="BO20" s="827"/>
      <c r="BP20" s="827"/>
      <c r="BQ20" s="827"/>
      <c r="BR20" s="827"/>
      <c r="BS20" s="827"/>
      <c r="BT20" s="827"/>
      <c r="BU20" s="827"/>
      <c r="BV20" s="827"/>
      <c r="BW20" s="827"/>
      <c r="BX20" s="827"/>
      <c r="BY20" s="827"/>
      <c r="BZ20" s="827"/>
      <c r="CA20" s="827"/>
      <c r="CB20" s="827"/>
      <c r="CC20" s="827"/>
      <c r="CD20" s="827"/>
      <c r="CE20" s="827"/>
      <c r="CF20" s="827"/>
      <c r="CG20" s="828"/>
      <c r="CH20" s="268" t="str">
        <f>IF(入力シート!E9="","",IF(INT(TEXT(入力シート!E9,"e")/10)=0,TEXT(入力シート!E9,"g"),INT(TEXT(入力シート!E9,"e")/10)))</f>
        <v/>
      </c>
      <c r="CI20" s="556"/>
      <c r="CJ20" s="268" t="str">
        <f>IF(入力シート!E9="","",MOD(TEXT(入力シート!E9,"e"),10) )</f>
        <v/>
      </c>
      <c r="CK20" s="556"/>
      <c r="CL20" s="268" t="str">
        <f>IF(入力シート!E9="","",INT(MONTH(入力シート!E9)/10))</f>
        <v/>
      </c>
      <c r="CM20" s="556"/>
      <c r="CN20" s="268" t="str">
        <f>IF(入力シート!E9="","",MOD(MONTH(入力シート!E9),10))</f>
        <v/>
      </c>
      <c r="CO20" s="556"/>
      <c r="CP20" s="268" t="str">
        <f>IF(入力シート!E9="","",INT(DAY(入力シート!E9)/10))</f>
        <v/>
      </c>
      <c r="CQ20" s="556"/>
      <c r="CR20" s="268" t="str">
        <f>IF(入力シート!E9="","",MOD(DAY(入力シート!E9),10))</f>
        <v/>
      </c>
      <c r="CS20" s="556"/>
      <c r="CV20" s="115" t="s">
        <v>5734</v>
      </c>
    </row>
    <row r="21" spans="3:100" ht="12" customHeight="1" x14ac:dyDescent="0.15">
      <c r="C21" s="671" t="s">
        <v>13</v>
      </c>
      <c r="D21" s="671"/>
      <c r="E21" s="671"/>
      <c r="F21" s="694" t="s">
        <v>14</v>
      </c>
      <c r="G21" s="694"/>
      <c r="H21" s="792" t="s">
        <v>15</v>
      </c>
      <c r="I21" s="793"/>
      <c r="J21" s="793"/>
      <c r="K21" s="793"/>
      <c r="L21" s="793"/>
      <c r="M21" s="793"/>
      <c r="N21" s="793"/>
      <c r="O21" s="793"/>
      <c r="P21" s="793"/>
      <c r="Q21" s="793"/>
      <c r="R21" s="793"/>
      <c r="S21" s="793"/>
      <c r="T21" s="793"/>
      <c r="U21" s="793"/>
      <c r="V21" s="793"/>
      <c r="W21" s="793"/>
      <c r="X21" s="793"/>
      <c r="Y21" s="793"/>
      <c r="Z21" s="793"/>
      <c r="AA21" s="793"/>
      <c r="AB21" s="793"/>
      <c r="AC21" s="793"/>
      <c r="AD21" s="793"/>
      <c r="AE21" s="793"/>
      <c r="AF21" s="793"/>
      <c r="AG21" s="793"/>
      <c r="AH21" s="793"/>
      <c r="AI21" s="793"/>
      <c r="AJ21" s="793"/>
      <c r="AK21" s="793"/>
      <c r="AL21" s="793"/>
      <c r="AM21" s="793"/>
      <c r="AN21" s="793"/>
      <c r="AO21" s="793"/>
      <c r="AP21" s="793"/>
      <c r="AQ21" s="793"/>
      <c r="AR21" s="793"/>
      <c r="AS21" s="793"/>
      <c r="AT21" s="793"/>
      <c r="AU21" s="793"/>
      <c r="AV21" s="793"/>
      <c r="AW21" s="793"/>
      <c r="AX21" s="793"/>
      <c r="AY21" s="793"/>
      <c r="AZ21" s="793"/>
      <c r="BA21" s="793"/>
      <c r="BB21" s="793"/>
      <c r="BC21" s="793"/>
      <c r="BD21" s="793"/>
      <c r="BE21" s="793"/>
      <c r="BF21" s="793"/>
      <c r="BG21" s="794"/>
      <c r="BH21" s="633" t="s">
        <v>16</v>
      </c>
      <c r="BI21" s="633"/>
      <c r="BJ21" s="633"/>
      <c r="BK21" s="633"/>
      <c r="BL21" s="633"/>
      <c r="BM21" s="633"/>
      <c r="BN21" s="633"/>
      <c r="BO21" s="633"/>
      <c r="BP21" s="633"/>
      <c r="BQ21" s="633"/>
      <c r="BR21" s="633"/>
      <c r="BS21" s="633"/>
      <c r="BT21" s="633"/>
      <c r="BU21" s="633"/>
      <c r="BV21" s="633"/>
      <c r="BW21" s="633"/>
      <c r="BX21" s="829" t="s">
        <v>74</v>
      </c>
      <c r="BY21" s="829"/>
      <c r="BZ21" s="829"/>
      <c r="CA21" s="829"/>
      <c r="CB21" s="829"/>
      <c r="CC21" s="829"/>
      <c r="CD21" s="829"/>
      <c r="CE21" s="829"/>
      <c r="CF21" s="829"/>
      <c r="CG21" s="829"/>
      <c r="CH21" s="829"/>
      <c r="CI21" s="829"/>
      <c r="CJ21" s="829"/>
      <c r="CK21" s="829"/>
      <c r="CL21" s="829"/>
      <c r="CM21" s="829"/>
      <c r="CN21" s="829"/>
      <c r="CO21" s="829"/>
      <c r="CP21" s="829"/>
      <c r="CQ21" s="829"/>
      <c r="CR21" s="829"/>
      <c r="CS21" s="829"/>
      <c r="CV21" s="115" t="s">
        <v>5735</v>
      </c>
    </row>
    <row r="22" spans="3:100" ht="12" customHeight="1" x14ac:dyDescent="0.15">
      <c r="C22" s="671"/>
      <c r="D22" s="671"/>
      <c r="E22" s="671"/>
      <c r="F22" s="694"/>
      <c r="G22" s="694"/>
      <c r="H22" s="789" t="s">
        <v>17</v>
      </c>
      <c r="I22" s="790"/>
      <c r="J22" s="790"/>
      <c r="K22" s="790"/>
      <c r="L22" s="790"/>
      <c r="M22" s="790"/>
      <c r="N22" s="790"/>
      <c r="O22" s="790"/>
      <c r="P22" s="790"/>
      <c r="Q22" s="790"/>
      <c r="R22" s="790"/>
      <c r="S22" s="790"/>
      <c r="T22" s="790"/>
      <c r="U22" s="790"/>
      <c r="V22" s="790"/>
      <c r="W22" s="790"/>
      <c r="X22" s="790"/>
      <c r="Y22" s="790"/>
      <c r="Z22" s="790"/>
      <c r="AA22" s="790"/>
      <c r="AB22" s="790"/>
      <c r="AC22" s="790"/>
      <c r="AD22" s="790"/>
      <c r="AE22" s="790"/>
      <c r="AF22" s="790"/>
      <c r="AG22" s="790"/>
      <c r="AH22" s="790"/>
      <c r="AI22" s="790"/>
      <c r="AJ22" s="790"/>
      <c r="AK22" s="791"/>
      <c r="AL22" s="783" t="s">
        <v>18</v>
      </c>
      <c r="AM22" s="784"/>
      <c r="AN22" s="784"/>
      <c r="AO22" s="784"/>
      <c r="AP22" s="784"/>
      <c r="AQ22" s="784"/>
      <c r="AR22" s="784"/>
      <c r="AS22" s="784"/>
      <c r="AT22" s="784"/>
      <c r="AU22" s="784"/>
      <c r="AV22" s="784"/>
      <c r="AW22" s="784"/>
      <c r="AX22" s="784"/>
      <c r="AY22" s="784"/>
      <c r="AZ22" s="784"/>
      <c r="BA22" s="784"/>
      <c r="BB22" s="784"/>
      <c r="BC22" s="784"/>
      <c r="BD22" s="784"/>
      <c r="BE22" s="784"/>
      <c r="BF22" s="784"/>
      <c r="BG22" s="785"/>
      <c r="BH22" s="633"/>
      <c r="BI22" s="633"/>
      <c r="BJ22" s="633"/>
      <c r="BK22" s="633"/>
      <c r="BL22" s="633"/>
      <c r="BM22" s="633"/>
      <c r="BN22" s="633"/>
      <c r="BO22" s="633"/>
      <c r="BP22" s="633"/>
      <c r="BQ22" s="633"/>
      <c r="BR22" s="633"/>
      <c r="BS22" s="633"/>
      <c r="BT22" s="633"/>
      <c r="BU22" s="633"/>
      <c r="BV22" s="633"/>
      <c r="BW22" s="633"/>
      <c r="BX22" s="829"/>
      <c r="BY22" s="829"/>
      <c r="BZ22" s="829"/>
      <c r="CA22" s="829"/>
      <c r="CB22" s="829"/>
      <c r="CC22" s="829"/>
      <c r="CD22" s="829"/>
      <c r="CE22" s="829"/>
      <c r="CF22" s="829"/>
      <c r="CG22" s="829"/>
      <c r="CH22" s="829"/>
      <c r="CI22" s="829"/>
      <c r="CJ22" s="829"/>
      <c r="CK22" s="829"/>
      <c r="CL22" s="829"/>
      <c r="CM22" s="829"/>
      <c r="CN22" s="829"/>
      <c r="CO22" s="829"/>
      <c r="CP22" s="829"/>
      <c r="CQ22" s="829"/>
      <c r="CR22" s="829"/>
      <c r="CS22" s="829"/>
    </row>
    <row r="23" spans="3:100" ht="12" customHeight="1" x14ac:dyDescent="0.15">
      <c r="C23" s="671"/>
      <c r="D23" s="671"/>
      <c r="E23" s="671"/>
      <c r="F23" s="694"/>
      <c r="G23" s="694"/>
      <c r="H23" s="818" t="s">
        <v>153</v>
      </c>
      <c r="I23" s="818"/>
      <c r="J23" s="818"/>
      <c r="K23" s="818"/>
      <c r="L23" s="818"/>
      <c r="M23" s="818"/>
      <c r="N23" s="818"/>
      <c r="O23" s="818"/>
      <c r="P23" s="818"/>
      <c r="Q23" s="818"/>
      <c r="R23" s="818"/>
      <c r="S23" s="818"/>
      <c r="T23" s="818"/>
      <c r="U23" s="818"/>
      <c r="V23" s="818"/>
      <c r="W23" s="818"/>
      <c r="X23" s="818"/>
      <c r="Y23" s="818"/>
      <c r="Z23" s="818"/>
      <c r="AA23" s="818"/>
      <c r="AB23" s="633" t="s">
        <v>19</v>
      </c>
      <c r="AC23" s="633"/>
      <c r="AD23" s="633"/>
      <c r="AE23" s="633"/>
      <c r="AF23" s="633"/>
      <c r="AG23" s="633"/>
      <c r="AH23" s="633"/>
      <c r="AI23" s="633"/>
      <c r="AJ23" s="633"/>
      <c r="AK23" s="633"/>
      <c r="AL23" s="786"/>
      <c r="AM23" s="787"/>
      <c r="AN23" s="787"/>
      <c r="AO23" s="787"/>
      <c r="AP23" s="787"/>
      <c r="AQ23" s="787"/>
      <c r="AR23" s="787"/>
      <c r="AS23" s="787"/>
      <c r="AT23" s="787"/>
      <c r="AU23" s="787"/>
      <c r="AV23" s="787"/>
      <c r="AW23" s="787"/>
      <c r="AX23" s="787"/>
      <c r="AY23" s="787"/>
      <c r="AZ23" s="787"/>
      <c r="BA23" s="787"/>
      <c r="BB23" s="787"/>
      <c r="BC23" s="787"/>
      <c r="BD23" s="787"/>
      <c r="BE23" s="787"/>
      <c r="BF23" s="787"/>
      <c r="BG23" s="788"/>
      <c r="BH23" s="434" t="s">
        <v>17</v>
      </c>
      <c r="BI23" s="435"/>
      <c r="BJ23" s="435"/>
      <c r="BK23" s="435"/>
      <c r="BL23" s="435"/>
      <c r="BM23" s="435"/>
      <c r="BN23" s="435"/>
      <c r="BO23" s="436"/>
      <c r="BP23" s="434" t="s">
        <v>20</v>
      </c>
      <c r="BQ23" s="435"/>
      <c r="BR23" s="435"/>
      <c r="BS23" s="435"/>
      <c r="BT23" s="435"/>
      <c r="BU23" s="435"/>
      <c r="BV23" s="435"/>
      <c r="BW23" s="435"/>
      <c r="BX23" s="833" t="s">
        <v>17</v>
      </c>
      <c r="BY23" s="834"/>
      <c r="BZ23" s="834"/>
      <c r="CA23" s="834"/>
      <c r="CB23" s="834"/>
      <c r="CC23" s="834"/>
      <c r="CD23" s="834"/>
      <c r="CE23" s="834"/>
      <c r="CF23" s="834"/>
      <c r="CG23" s="835"/>
      <c r="CH23" s="830" t="s">
        <v>75</v>
      </c>
      <c r="CI23" s="831"/>
      <c r="CJ23" s="831"/>
      <c r="CK23" s="831"/>
      <c r="CL23" s="831"/>
      <c r="CM23" s="831"/>
      <c r="CN23" s="831"/>
      <c r="CO23" s="831"/>
      <c r="CP23" s="831"/>
      <c r="CQ23" s="831"/>
      <c r="CR23" s="831"/>
      <c r="CS23" s="832"/>
    </row>
    <row r="24" spans="3:100" ht="16.5" customHeight="1" x14ac:dyDescent="0.15">
      <c r="C24" s="671"/>
      <c r="D24" s="671"/>
      <c r="E24" s="671"/>
      <c r="F24" s="631">
        <v>1</v>
      </c>
      <c r="G24" s="632"/>
      <c r="H24" s="625" t="str">
        <f>IF(OR(入力シート!E51=0,入力シート!E51=""),"",SUBSTITUTE(SUBSTITUTE(SUBSTITUTE(入力シート!E51,設定シート!$CM$2,""),設定シート!$CM$3,""),設定シート!$CM$4,"")&amp;IF(OR(入力シート!E52=0,入力シート!E52=""),"",入力シート!E52))</f>
        <v/>
      </c>
      <c r="I24" s="625"/>
      <c r="J24" s="625"/>
      <c r="K24" s="625"/>
      <c r="L24" s="625"/>
      <c r="M24" s="625"/>
      <c r="N24" s="625"/>
      <c r="O24" s="625"/>
      <c r="P24" s="625"/>
      <c r="Q24" s="625"/>
      <c r="R24" s="625"/>
      <c r="S24" s="625"/>
      <c r="T24" s="625"/>
      <c r="U24" s="625"/>
      <c r="V24" s="625"/>
      <c r="W24" s="625"/>
      <c r="X24" s="625"/>
      <c r="Y24" s="625"/>
      <c r="Z24" s="625"/>
      <c r="AA24" s="625"/>
      <c r="AB24" s="799" t="str">
        <f>IF(AND(OR(入力シート!E73=0,入力シート!E73=""),AND(入力シート!E60&lt;&gt;0,入力シート!E60&lt;&gt;"")),IF(OR(入力シート!E53=0,入力シート!E53=""),"",入力シート!E53),入力シート!E53&amp;入力シート!E60)</f>
        <v/>
      </c>
      <c r="AC24" s="799"/>
      <c r="AD24" s="799"/>
      <c r="AE24" s="799"/>
      <c r="AF24" s="799"/>
      <c r="AG24" s="799"/>
      <c r="AH24" s="799"/>
      <c r="AI24" s="799"/>
      <c r="AJ24" s="799"/>
      <c r="AK24" s="799"/>
      <c r="AL24" s="799" t="str">
        <f>IF(OR(入力シート!E54=0,入力シート!E54=""),"",入力シート!E54&amp;入力シート!E55)</f>
        <v/>
      </c>
      <c r="AM24" s="799"/>
      <c r="AN24" s="799"/>
      <c r="AO24" s="799"/>
      <c r="AP24" s="799"/>
      <c r="AQ24" s="799"/>
      <c r="AR24" s="799"/>
      <c r="AS24" s="799"/>
      <c r="AT24" s="799"/>
      <c r="AU24" s="799"/>
      <c r="AV24" s="799"/>
      <c r="AW24" s="799"/>
      <c r="AX24" s="799"/>
      <c r="AY24" s="799"/>
      <c r="AZ24" s="799"/>
      <c r="BA24" s="799"/>
      <c r="BB24" s="799"/>
      <c r="BC24" s="799"/>
      <c r="BD24" s="799"/>
      <c r="BE24" s="799"/>
      <c r="BF24" s="799"/>
      <c r="BG24" s="799"/>
      <c r="BH24" s="437" t="str">
        <f>IF(OR(入力シート!E56=0,入力シート!E56=""),"",入力シート!E56)</f>
        <v/>
      </c>
      <c r="BI24" s="438"/>
      <c r="BJ24" s="438"/>
      <c r="BK24" s="438"/>
      <c r="BL24" s="438"/>
      <c r="BM24" s="438"/>
      <c r="BN24" s="438"/>
      <c r="BO24" s="439"/>
      <c r="BP24" s="437" t="str">
        <f>IF(OR(入力シート!E57=0,入力シート!E57=""),"",入力シート!E57)</f>
        <v/>
      </c>
      <c r="BQ24" s="438"/>
      <c r="BR24" s="438"/>
      <c r="BS24" s="438"/>
      <c r="BT24" s="438"/>
      <c r="BU24" s="438"/>
      <c r="BV24" s="438"/>
      <c r="BW24" s="438"/>
      <c r="BX24" s="839" t="str">
        <f>IF(OR(入力シート!E58=0,入力シート!E58=""),"",入力シート!E58)</f>
        <v/>
      </c>
      <c r="BY24" s="839"/>
      <c r="BZ24" s="839"/>
      <c r="CA24" s="839"/>
      <c r="CB24" s="839"/>
      <c r="CC24" s="839"/>
      <c r="CD24" s="839"/>
      <c r="CE24" s="839"/>
      <c r="CF24" s="839"/>
      <c r="CG24" s="839"/>
      <c r="CH24" s="839" t="str">
        <f>IF(OR(入力シート!E59=0,入力シート!E59=""),"",入力シート!E59)</f>
        <v/>
      </c>
      <c r="CI24" s="839"/>
      <c r="CJ24" s="839"/>
      <c r="CK24" s="839"/>
      <c r="CL24" s="839"/>
      <c r="CM24" s="839"/>
      <c r="CN24" s="839"/>
      <c r="CO24" s="839"/>
      <c r="CP24" s="839"/>
      <c r="CQ24" s="839"/>
      <c r="CR24" s="839"/>
      <c r="CS24" s="839"/>
    </row>
    <row r="25" spans="3:100" ht="16.5" customHeight="1" x14ac:dyDescent="0.15">
      <c r="C25" s="671"/>
      <c r="D25" s="671"/>
      <c r="E25" s="671"/>
      <c r="F25" s="442">
        <v>2</v>
      </c>
      <c r="G25" s="443"/>
      <c r="H25" s="626" t="str">
        <f>IF(OR(入力シート!E72=0,入力シート!E51=""),"",SUBSTITUTE(SUBSTITUTE(SUBSTITUTE(入力シート!E51,設定シート!$CM$2,""),設定シート!$CM$3,""),設定シート!$CM$4,"")&amp;IF(OR(入力シート!E72=0,入力シート!E72=""),"",入力シート!E72))</f>
        <v/>
      </c>
      <c r="I25" s="626"/>
      <c r="J25" s="626"/>
      <c r="K25" s="626"/>
      <c r="L25" s="626"/>
      <c r="M25" s="626"/>
      <c r="N25" s="626"/>
      <c r="O25" s="626"/>
      <c r="P25" s="626"/>
      <c r="Q25" s="626"/>
      <c r="R25" s="626"/>
      <c r="S25" s="626"/>
      <c r="T25" s="626"/>
      <c r="U25" s="626"/>
      <c r="V25" s="626"/>
      <c r="W25" s="626"/>
      <c r="X25" s="626"/>
      <c r="Y25" s="626"/>
      <c r="Z25" s="626"/>
      <c r="AA25" s="626"/>
      <c r="AB25" s="797" t="str">
        <f>IF(AND(OR(入力シート!E73=0,入力シート!E73=""),AND(入力シート!E60&lt;&gt;0,入力シート!E60&lt;&gt;"")),入力シート!E60,IF(OR(入力シート!E73=0,入力シート!E73=""),"",IF(OR(入力シート!E80=0,入力シート!E80=""),入力シート!E73,入力シート!E73&amp;入力シート!E80)))</f>
        <v/>
      </c>
      <c r="AC25" s="797"/>
      <c r="AD25" s="797"/>
      <c r="AE25" s="797"/>
      <c r="AF25" s="797"/>
      <c r="AG25" s="797"/>
      <c r="AH25" s="797"/>
      <c r="AI25" s="797"/>
      <c r="AJ25" s="797"/>
      <c r="AK25" s="797"/>
      <c r="AL25" s="797" t="str">
        <f>IF(OR(入力シート!E74=0,入力シート!E74=""),"",入力シート!E74&amp;入力シート!E75)</f>
        <v/>
      </c>
      <c r="AM25" s="797"/>
      <c r="AN25" s="797"/>
      <c r="AO25" s="797"/>
      <c r="AP25" s="797"/>
      <c r="AQ25" s="797"/>
      <c r="AR25" s="797"/>
      <c r="AS25" s="797"/>
      <c r="AT25" s="797"/>
      <c r="AU25" s="797"/>
      <c r="AV25" s="797"/>
      <c r="AW25" s="797"/>
      <c r="AX25" s="797"/>
      <c r="AY25" s="797"/>
      <c r="AZ25" s="797"/>
      <c r="BA25" s="797"/>
      <c r="BB25" s="797"/>
      <c r="BC25" s="797"/>
      <c r="BD25" s="797"/>
      <c r="BE25" s="797"/>
      <c r="BF25" s="797"/>
      <c r="BG25" s="797"/>
      <c r="BH25" s="837" t="str">
        <f>IF(OR(入力シート!E76=0,入力シート!E76=""),"",入力シート!E76)</f>
        <v/>
      </c>
      <c r="BI25" s="838"/>
      <c r="BJ25" s="838"/>
      <c r="BK25" s="838"/>
      <c r="BL25" s="838"/>
      <c r="BM25" s="838"/>
      <c r="BN25" s="838"/>
      <c r="BO25" s="857"/>
      <c r="BP25" s="837" t="str">
        <f>IF(OR(入力シート!E77=0,入力シート!E77=""),"",入力シート!E77)</f>
        <v/>
      </c>
      <c r="BQ25" s="838"/>
      <c r="BR25" s="838"/>
      <c r="BS25" s="838"/>
      <c r="BT25" s="838"/>
      <c r="BU25" s="838"/>
      <c r="BV25" s="838"/>
      <c r="BW25" s="838"/>
      <c r="BX25" s="636" t="str">
        <f>IF(OR(入力シート!E78=0,入力シート!E78=""),"",入力シート!E78)</f>
        <v/>
      </c>
      <c r="BY25" s="636"/>
      <c r="BZ25" s="636"/>
      <c r="CA25" s="636"/>
      <c r="CB25" s="636"/>
      <c r="CC25" s="636"/>
      <c r="CD25" s="636"/>
      <c r="CE25" s="636"/>
      <c r="CF25" s="636"/>
      <c r="CG25" s="636"/>
      <c r="CH25" s="636" t="str">
        <f>IF(OR(入力シート!E79=0,入力シート!E79=""),"",入力シート!E79)</f>
        <v/>
      </c>
      <c r="CI25" s="636"/>
      <c r="CJ25" s="636"/>
      <c r="CK25" s="636"/>
      <c r="CL25" s="636"/>
      <c r="CM25" s="636"/>
      <c r="CN25" s="636"/>
      <c r="CO25" s="636"/>
      <c r="CP25" s="636"/>
      <c r="CQ25" s="636"/>
      <c r="CR25" s="636"/>
      <c r="CS25" s="636"/>
    </row>
    <row r="26" spans="3:100" ht="16.5" customHeight="1" x14ac:dyDescent="0.15">
      <c r="C26" s="671"/>
      <c r="D26" s="671"/>
      <c r="E26" s="671"/>
      <c r="F26" s="672">
        <v>3</v>
      </c>
      <c r="G26" s="673"/>
      <c r="H26" s="627" t="str">
        <f>IF(OR(入力シート!E90=0,入力シート!E51=""),"",SUBSTITUTE(SUBSTITUTE(SUBSTITUTE(入力シート!E51,設定シート!$CM$2,""),設定シート!$CM$3,""),設定シート!$CM$4,"")&amp;IF(OR(入力シート!E90=0,入力シート!E90=""),"",入力シート!E90))</f>
        <v/>
      </c>
      <c r="I26" s="627"/>
      <c r="J26" s="627"/>
      <c r="K26" s="627"/>
      <c r="L26" s="627"/>
      <c r="M26" s="627"/>
      <c r="N26" s="627"/>
      <c r="O26" s="627"/>
      <c r="P26" s="627"/>
      <c r="Q26" s="627"/>
      <c r="R26" s="627"/>
      <c r="S26" s="627"/>
      <c r="T26" s="627"/>
      <c r="U26" s="627"/>
      <c r="V26" s="627"/>
      <c r="W26" s="627"/>
      <c r="X26" s="627"/>
      <c r="Y26" s="627"/>
      <c r="Z26" s="627"/>
      <c r="AA26" s="627"/>
      <c r="AB26" s="798" t="str">
        <f>IF(OR(入力シート!E91=0,入力シート!E91=""),"",IF(OR(入力シート!E98=0,入力シート!E98=""),入力シート!E91,入力シート!E91&amp;入力シート!E98))</f>
        <v/>
      </c>
      <c r="AC26" s="798"/>
      <c r="AD26" s="798"/>
      <c r="AE26" s="798"/>
      <c r="AF26" s="798"/>
      <c r="AG26" s="798"/>
      <c r="AH26" s="798"/>
      <c r="AI26" s="798"/>
      <c r="AJ26" s="798"/>
      <c r="AK26" s="798"/>
      <c r="AL26" s="798" t="str">
        <f>IF(OR(入力シート!E92=0,入力シート!E92=""),"",入力シート!E92&amp;入力シート!E93)</f>
        <v/>
      </c>
      <c r="AM26" s="798"/>
      <c r="AN26" s="798"/>
      <c r="AO26" s="798"/>
      <c r="AP26" s="798"/>
      <c r="AQ26" s="798"/>
      <c r="AR26" s="798"/>
      <c r="AS26" s="798"/>
      <c r="AT26" s="798"/>
      <c r="AU26" s="798"/>
      <c r="AV26" s="798"/>
      <c r="AW26" s="798"/>
      <c r="AX26" s="798"/>
      <c r="AY26" s="798"/>
      <c r="AZ26" s="798"/>
      <c r="BA26" s="798"/>
      <c r="BB26" s="798"/>
      <c r="BC26" s="798"/>
      <c r="BD26" s="798"/>
      <c r="BE26" s="798"/>
      <c r="BF26" s="798"/>
      <c r="BG26" s="798"/>
      <c r="BH26" s="858" t="str">
        <f>IF(OR(入力シート!E94=0,入力シート!E94=""),"",入力シート!E94)</f>
        <v/>
      </c>
      <c r="BI26" s="859"/>
      <c r="BJ26" s="859"/>
      <c r="BK26" s="859"/>
      <c r="BL26" s="859"/>
      <c r="BM26" s="859"/>
      <c r="BN26" s="859"/>
      <c r="BO26" s="860"/>
      <c r="BP26" s="858" t="str">
        <f>IF(OR(入力シート!E95=0,入力シート!E95=""),"",入力シート!E95)</f>
        <v/>
      </c>
      <c r="BQ26" s="859"/>
      <c r="BR26" s="859"/>
      <c r="BS26" s="859"/>
      <c r="BT26" s="859"/>
      <c r="BU26" s="859"/>
      <c r="BV26" s="859"/>
      <c r="BW26" s="859"/>
      <c r="BX26" s="635" t="str">
        <f>IF(OR(入力シート!E96=0,入力シート!E96=""),"",入力シート!E96)</f>
        <v/>
      </c>
      <c r="BY26" s="635"/>
      <c r="BZ26" s="635"/>
      <c r="CA26" s="635"/>
      <c r="CB26" s="635"/>
      <c r="CC26" s="635"/>
      <c r="CD26" s="635"/>
      <c r="CE26" s="635"/>
      <c r="CF26" s="635"/>
      <c r="CG26" s="635"/>
      <c r="CH26" s="635" t="str">
        <f>IF(OR(入力シート!E97=0,入力シート!E97=""),"",入力シート!E97)</f>
        <v/>
      </c>
      <c r="CI26" s="635"/>
      <c r="CJ26" s="635"/>
      <c r="CK26" s="635"/>
      <c r="CL26" s="635"/>
      <c r="CM26" s="635"/>
      <c r="CN26" s="635"/>
      <c r="CO26" s="635"/>
      <c r="CP26" s="635"/>
      <c r="CQ26" s="635"/>
      <c r="CR26" s="635"/>
      <c r="CS26" s="635"/>
    </row>
    <row r="27" spans="3:100" ht="16.5" customHeight="1" x14ac:dyDescent="0.15">
      <c r="C27" s="671"/>
      <c r="D27" s="671"/>
      <c r="E27" s="671"/>
      <c r="F27" s="795"/>
      <c r="G27" s="513"/>
      <c r="H27" s="513"/>
      <c r="I27" s="513"/>
      <c r="J27" s="513"/>
      <c r="K27" s="513"/>
      <c r="L27" s="513"/>
      <c r="M27" s="513"/>
      <c r="N27" s="513"/>
      <c r="O27" s="513"/>
      <c r="P27" s="513"/>
      <c r="Q27" s="513"/>
      <c r="R27" s="513"/>
      <c r="S27" s="513"/>
      <c r="T27" s="513"/>
      <c r="U27" s="513"/>
      <c r="V27" s="513"/>
      <c r="W27" s="513"/>
      <c r="X27" s="513"/>
      <c r="Y27" s="513"/>
      <c r="Z27" s="513"/>
      <c r="AA27" s="513"/>
      <c r="AB27" s="513"/>
      <c r="AC27" s="513"/>
      <c r="AD27" s="513"/>
      <c r="AE27" s="513"/>
      <c r="AF27" s="513"/>
      <c r="AG27" s="513"/>
      <c r="AH27" s="513"/>
      <c r="AI27" s="513"/>
      <c r="AJ27" s="513"/>
      <c r="AK27" s="513"/>
      <c r="AL27" s="513"/>
      <c r="AM27" s="513"/>
      <c r="AN27" s="513"/>
      <c r="AO27" s="513"/>
      <c r="AP27" s="513"/>
      <c r="AQ27" s="513"/>
      <c r="AR27" s="513"/>
      <c r="AS27" s="513"/>
      <c r="AT27" s="513"/>
      <c r="AU27" s="513"/>
      <c r="AV27" s="513"/>
      <c r="AW27" s="796"/>
      <c r="AX27" s="836" t="s">
        <v>21</v>
      </c>
      <c r="AY27" s="476"/>
      <c r="AZ27" s="476"/>
      <c r="BA27" s="476"/>
      <c r="BB27" s="476"/>
      <c r="BC27" s="476"/>
      <c r="BD27" s="476"/>
      <c r="BE27" s="476"/>
      <c r="BF27" s="476"/>
      <c r="BG27" s="476"/>
      <c r="BH27" s="476"/>
      <c r="BI27" s="476"/>
      <c r="BJ27" s="476"/>
      <c r="BK27" s="476"/>
      <c r="BL27" s="476"/>
      <c r="BM27" s="476"/>
      <c r="BN27" s="476"/>
      <c r="BO27" s="476"/>
      <c r="BP27" s="476"/>
      <c r="BQ27" s="476"/>
      <c r="BR27" s="476"/>
      <c r="BS27" s="476"/>
      <c r="BT27" s="476"/>
      <c r="BU27" s="476"/>
      <c r="BV27" s="476"/>
      <c r="BW27" s="477"/>
      <c r="BX27" s="634">
        <f>IF(OR(入力シート!E60=0,入力シート!E60=""),SUM(BX24:CG26),IF(OR(入力シート!E61=0,入力シート!E61=""),"",入力シート!E61))</f>
        <v>0</v>
      </c>
      <c r="BY27" s="634"/>
      <c r="BZ27" s="634"/>
      <c r="CA27" s="634"/>
      <c r="CB27" s="634"/>
      <c r="CC27" s="634"/>
      <c r="CD27" s="634"/>
      <c r="CE27" s="634"/>
      <c r="CF27" s="634"/>
      <c r="CG27" s="634"/>
      <c r="CH27" s="634">
        <f>IF(OR(入力シート!E60=0,入力シート!E60=""),SUM(CH24:CS26),IF(OR(入力シート!E62=0,入力シート!E62=""),"",入力シート!E62))</f>
        <v>0</v>
      </c>
      <c r="CI27" s="634"/>
      <c r="CJ27" s="634"/>
      <c r="CK27" s="634"/>
      <c r="CL27" s="634"/>
      <c r="CM27" s="634"/>
      <c r="CN27" s="634"/>
      <c r="CO27" s="634"/>
      <c r="CP27" s="634"/>
      <c r="CQ27" s="634"/>
      <c r="CR27" s="634"/>
      <c r="CS27" s="634"/>
    </row>
    <row r="28" spans="3:100" ht="11.25" customHeight="1" x14ac:dyDescent="0.15">
      <c r="C28" s="671"/>
      <c r="D28" s="671"/>
      <c r="E28" s="671"/>
      <c r="F28" s="694" t="s">
        <v>14</v>
      </c>
      <c r="G28" s="694"/>
      <c r="H28" s="451" t="s">
        <v>22</v>
      </c>
      <c r="I28" s="452"/>
      <c r="J28" s="452"/>
      <c r="K28" s="452"/>
      <c r="L28" s="452"/>
      <c r="M28" s="452"/>
      <c r="N28" s="452"/>
      <c r="O28" s="453"/>
      <c r="P28" s="446" t="s">
        <v>23</v>
      </c>
      <c r="Q28" s="446"/>
      <c r="R28" s="446"/>
      <c r="S28" s="446"/>
      <c r="T28" s="446"/>
      <c r="U28" s="446"/>
      <c r="V28" s="446"/>
      <c r="W28" s="446"/>
      <c r="X28" s="446"/>
      <c r="Y28" s="446"/>
      <c r="Z28" s="446"/>
      <c r="AA28" s="446"/>
      <c r="AB28" s="446"/>
      <c r="AC28" s="446"/>
      <c r="AD28" s="446"/>
      <c r="AE28" s="446"/>
      <c r="AF28" s="446"/>
      <c r="AG28" s="446"/>
      <c r="AH28" s="446"/>
      <c r="AI28" s="446"/>
      <c r="AJ28" s="446"/>
      <c r="AK28" s="446"/>
      <c r="AL28" s="446"/>
      <c r="AM28" s="446"/>
      <c r="AN28" s="446"/>
      <c r="AO28" s="446"/>
      <c r="AP28" s="446"/>
      <c r="AQ28" s="446"/>
      <c r="AR28" s="446"/>
      <c r="AS28" s="446"/>
      <c r="AT28" s="446"/>
      <c r="AU28" s="446"/>
      <c r="AV28" s="446"/>
      <c r="AW28" s="446"/>
      <c r="AX28" s="446"/>
      <c r="AY28" s="446"/>
      <c r="AZ28" s="446"/>
      <c r="BA28" s="446"/>
      <c r="BB28" s="446"/>
      <c r="BC28" s="446"/>
      <c r="BD28" s="446"/>
      <c r="BE28" s="446"/>
      <c r="BF28" s="446"/>
      <c r="BG28" s="446"/>
      <c r="BH28" s="446"/>
      <c r="BI28" s="446"/>
      <c r="BJ28" s="446"/>
      <c r="BK28" s="446"/>
      <c r="BL28" s="446"/>
      <c r="BM28" s="446"/>
      <c r="BN28" s="446"/>
      <c r="BO28" s="446"/>
      <c r="BP28" s="446"/>
      <c r="BQ28" s="446"/>
      <c r="BR28" s="446"/>
      <c r="BS28" s="446"/>
      <c r="BT28" s="446"/>
      <c r="BU28" s="446"/>
      <c r="BV28" s="446"/>
      <c r="BW28" s="446"/>
      <c r="BX28" s="446"/>
      <c r="BY28" s="446"/>
      <c r="BZ28" s="446"/>
      <c r="CA28" s="446"/>
      <c r="CB28" s="446"/>
      <c r="CC28" s="446"/>
      <c r="CD28" s="446"/>
      <c r="CE28" s="446"/>
      <c r="CF28" s="446"/>
      <c r="CG28" s="446"/>
      <c r="CH28" s="446"/>
      <c r="CI28" s="446"/>
      <c r="CJ28" s="446"/>
      <c r="CK28" s="446"/>
      <c r="CL28" s="446"/>
      <c r="CM28" s="446"/>
      <c r="CN28" s="446"/>
      <c r="CO28" s="446"/>
      <c r="CP28" s="446"/>
      <c r="CQ28" s="446"/>
      <c r="CR28" s="446"/>
      <c r="CS28" s="447"/>
    </row>
    <row r="29" spans="3:100" ht="11.25" customHeight="1" x14ac:dyDescent="0.15">
      <c r="C29" s="671"/>
      <c r="D29" s="671"/>
      <c r="E29" s="671"/>
      <c r="F29" s="694"/>
      <c r="G29" s="694"/>
      <c r="H29" s="454"/>
      <c r="I29" s="455"/>
      <c r="J29" s="455"/>
      <c r="K29" s="455"/>
      <c r="L29" s="455"/>
      <c r="M29" s="455"/>
      <c r="N29" s="455"/>
      <c r="O29" s="456"/>
      <c r="P29" s="628" t="s">
        <v>24</v>
      </c>
      <c r="Q29" s="629"/>
      <c r="R29" s="629"/>
      <c r="S29" s="629"/>
      <c r="T29" s="629"/>
      <c r="U29" s="629"/>
      <c r="V29" s="629"/>
      <c r="W29" s="629"/>
      <c r="X29" s="629"/>
      <c r="Y29" s="629"/>
      <c r="Z29" s="629"/>
      <c r="AA29" s="629"/>
      <c r="AB29" s="629"/>
      <c r="AC29" s="629"/>
      <c r="AD29" s="629"/>
      <c r="AE29" s="629"/>
      <c r="AF29" s="629"/>
      <c r="AG29" s="629"/>
      <c r="AH29" s="629"/>
      <c r="AI29" s="629"/>
      <c r="AJ29" s="629"/>
      <c r="AK29" s="629"/>
      <c r="AL29" s="629"/>
      <c r="AM29" s="629"/>
      <c r="AN29" s="629"/>
      <c r="AO29" s="629"/>
      <c r="AP29" s="629"/>
      <c r="AQ29" s="629"/>
      <c r="AR29" s="629"/>
      <c r="AS29" s="629"/>
      <c r="AT29" s="629"/>
      <c r="AU29" s="629"/>
      <c r="AV29" s="629"/>
      <c r="AW29" s="630"/>
      <c r="AX29" s="446" t="s">
        <v>25</v>
      </c>
      <c r="AY29" s="446"/>
      <c r="AZ29" s="446"/>
      <c r="BA29" s="446"/>
      <c r="BB29" s="446"/>
      <c r="BC29" s="446"/>
      <c r="BD29" s="446"/>
      <c r="BE29" s="446"/>
      <c r="BF29" s="446"/>
      <c r="BG29" s="446"/>
      <c r="BH29" s="446"/>
      <c r="BI29" s="446"/>
      <c r="BJ29" s="446"/>
      <c r="BK29" s="446"/>
      <c r="BL29" s="446"/>
      <c r="BM29" s="446"/>
      <c r="BN29" s="446"/>
      <c r="BO29" s="446"/>
      <c r="BP29" s="446"/>
      <c r="BQ29" s="446"/>
      <c r="BR29" s="446"/>
      <c r="BS29" s="446"/>
      <c r="BT29" s="446"/>
      <c r="BU29" s="446"/>
      <c r="BV29" s="446"/>
      <c r="BW29" s="446"/>
      <c r="BX29" s="446"/>
      <c r="BY29" s="446"/>
      <c r="BZ29" s="446"/>
      <c r="CA29" s="446"/>
      <c r="CB29" s="446"/>
      <c r="CC29" s="446"/>
      <c r="CD29" s="446"/>
      <c r="CE29" s="446"/>
      <c r="CF29" s="446"/>
      <c r="CG29" s="446"/>
      <c r="CH29" s="446"/>
      <c r="CI29" s="446"/>
      <c r="CJ29" s="446"/>
      <c r="CK29" s="446"/>
      <c r="CL29" s="446"/>
      <c r="CM29" s="446"/>
      <c r="CN29" s="446"/>
      <c r="CO29" s="446"/>
      <c r="CP29" s="446"/>
      <c r="CQ29" s="446"/>
      <c r="CR29" s="446"/>
      <c r="CS29" s="447"/>
    </row>
    <row r="30" spans="3:100" ht="11.25" customHeight="1" x14ac:dyDescent="0.15">
      <c r="C30" s="671"/>
      <c r="D30" s="671"/>
      <c r="E30" s="671"/>
      <c r="F30" s="694"/>
      <c r="G30" s="694"/>
      <c r="H30" s="457"/>
      <c r="I30" s="458"/>
      <c r="J30" s="458"/>
      <c r="K30" s="458"/>
      <c r="L30" s="458"/>
      <c r="M30" s="458"/>
      <c r="N30" s="458"/>
      <c r="O30" s="459"/>
      <c r="P30" s="473" t="s">
        <v>26</v>
      </c>
      <c r="Q30" s="440"/>
      <c r="R30" s="440"/>
      <c r="S30" s="440"/>
      <c r="T30" s="440"/>
      <c r="U30" s="440"/>
      <c r="V30" s="440"/>
      <c r="W30" s="440"/>
      <c r="X30" s="440"/>
      <c r="Y30" s="440"/>
      <c r="Z30" s="440"/>
      <c r="AA30" s="440"/>
      <c r="AB30" s="440"/>
      <c r="AC30" s="440"/>
      <c r="AD30" s="440"/>
      <c r="AE30" s="440"/>
      <c r="AF30" s="440"/>
      <c r="AG30" s="440"/>
      <c r="AH30" s="440"/>
      <c r="AI30" s="440"/>
      <c r="AJ30" s="440" t="s">
        <v>27</v>
      </c>
      <c r="AK30" s="440"/>
      <c r="AL30" s="440"/>
      <c r="AM30" s="440"/>
      <c r="AN30" s="440"/>
      <c r="AO30" s="440"/>
      <c r="AP30" s="440"/>
      <c r="AQ30" s="440"/>
      <c r="AR30" s="440"/>
      <c r="AS30" s="440"/>
      <c r="AT30" s="440"/>
      <c r="AU30" s="440"/>
      <c r="AV30" s="440"/>
      <c r="AW30" s="441"/>
      <c r="AX30" s="855" t="s">
        <v>28</v>
      </c>
      <c r="AY30" s="855"/>
      <c r="AZ30" s="855"/>
      <c r="BA30" s="855"/>
      <c r="BB30" s="855"/>
      <c r="BC30" s="855"/>
      <c r="BD30" s="855"/>
      <c r="BE30" s="856"/>
      <c r="BF30" s="854" t="s">
        <v>29</v>
      </c>
      <c r="BG30" s="855"/>
      <c r="BH30" s="855"/>
      <c r="BI30" s="855"/>
      <c r="BJ30" s="855"/>
      <c r="BK30" s="855"/>
      <c r="BL30" s="855"/>
      <c r="BM30" s="856"/>
      <c r="BN30" s="404" t="s">
        <v>30</v>
      </c>
      <c r="BO30" s="405"/>
      <c r="BP30" s="405"/>
      <c r="BQ30" s="405"/>
      <c r="BR30" s="405"/>
      <c r="BS30" s="405"/>
      <c r="BT30" s="405"/>
      <c r="BU30" s="405"/>
      <c r="BV30" s="405"/>
      <c r="BW30" s="405"/>
      <c r="BX30" s="405"/>
      <c r="BY30" s="405"/>
      <c r="BZ30" s="405"/>
      <c r="CA30" s="405"/>
      <c r="CB30" s="405"/>
      <c r="CC30" s="405"/>
      <c r="CD30" s="405"/>
      <c r="CE30" s="406"/>
      <c r="CF30" s="846" t="s">
        <v>31</v>
      </c>
      <c r="CG30" s="847"/>
      <c r="CH30" s="847"/>
      <c r="CI30" s="847"/>
      <c r="CJ30" s="847"/>
      <c r="CK30" s="847"/>
      <c r="CL30" s="847"/>
      <c r="CM30" s="847"/>
      <c r="CN30" s="847"/>
      <c r="CO30" s="847"/>
      <c r="CP30" s="847"/>
      <c r="CQ30" s="847"/>
      <c r="CR30" s="847"/>
      <c r="CS30" s="848"/>
    </row>
    <row r="31" spans="3:100" ht="21" customHeight="1" x14ac:dyDescent="0.15">
      <c r="C31" s="671"/>
      <c r="D31" s="671"/>
      <c r="E31" s="671"/>
      <c r="F31" s="631">
        <v>1</v>
      </c>
      <c r="G31" s="632"/>
      <c r="H31" s="448" t="str">
        <f>IF(OR(入力シート!E63=0,入力シート!E63=""),"",入力シート!E63)</f>
        <v/>
      </c>
      <c r="I31" s="449"/>
      <c r="J31" s="449"/>
      <c r="K31" s="449"/>
      <c r="L31" s="449"/>
      <c r="M31" s="449"/>
      <c r="N31" s="449"/>
      <c r="O31" s="450"/>
      <c r="P31" s="470" t="str">
        <f>IF(OR(入力シート!E6="",入力シート!E63=""),"",IF(IFERROR(FIND("借地権",入力シート!E6,1),IFERROR(FIND("その他",入力シート!E6,1),IFERROR(FIND("信託受益権",入力シート!E6,1),0)))&gt;0,入力シート!E64,"該当なし"))</f>
        <v/>
      </c>
      <c r="Q31" s="471"/>
      <c r="R31" s="471"/>
      <c r="S31" s="471"/>
      <c r="T31" s="471"/>
      <c r="U31" s="471"/>
      <c r="V31" s="471"/>
      <c r="W31" s="471"/>
      <c r="X31" s="471"/>
      <c r="Y31" s="471"/>
      <c r="Z31" s="471"/>
      <c r="AA31" s="471"/>
      <c r="AB31" s="471"/>
      <c r="AC31" s="471"/>
      <c r="AD31" s="471"/>
      <c r="AE31" s="471"/>
      <c r="AF31" s="471"/>
      <c r="AG31" s="471"/>
      <c r="AH31" s="471"/>
      <c r="AI31" s="472"/>
      <c r="AJ31" s="697" t="str">
        <f>IF(OR(入力シート!E6="",入力シート!E65=""),"",IF(IFERROR(FIND("借地権",入力シート!E6,1),IFERROR(FIND("その他",入力シート!E6,1),IFERROR(FIND("信託受益権",入力シート!E6,1),0)))&gt;0,入力シート!E65,""))</f>
        <v/>
      </c>
      <c r="AK31" s="697"/>
      <c r="AL31" s="697"/>
      <c r="AM31" s="697"/>
      <c r="AN31" s="697"/>
      <c r="AO31" s="697"/>
      <c r="AP31" s="697"/>
      <c r="AQ31" s="697"/>
      <c r="AR31" s="697"/>
      <c r="AS31" s="697"/>
      <c r="AT31" s="697"/>
      <c r="AU31" s="697"/>
      <c r="AV31" s="697"/>
      <c r="AW31" s="698"/>
      <c r="AX31" s="449" t="str">
        <f>IF(入力シート!E66&lt;&gt;"該当なし",IF(入力シート!E66&lt;&gt;"",IF(LEN(入力シート!E66)=5,LEFT(入力シート!E66,2)&amp;CHAR(10)&amp;RIGHT(入力シート!E66,3),入力シート!E66),""),"該当なし")</f>
        <v/>
      </c>
      <c r="AY31" s="449"/>
      <c r="AZ31" s="449"/>
      <c r="BA31" s="449"/>
      <c r="BB31" s="449"/>
      <c r="BC31" s="449"/>
      <c r="BD31" s="449"/>
      <c r="BE31" s="849"/>
      <c r="BF31" s="842" t="str">
        <f>IF(入力シート!E66&lt;&gt;"",IF(入力シート!E67&lt;&gt;"",IF(入力シート!E68&lt;&gt;"","残"&amp;入力シート!E67&amp;"年"&amp;CHAR(10)&amp;TEXT(入力シート!E68,"#0")&amp;"万円","残"&amp;入力シート!E67&amp;"年"),IF(入力シート!E68&lt;&gt;"","年間賃料"&amp;CHAR(10)&amp;TEXT(入力シート!E67,"#0")&amp;"万円","")),"")</f>
        <v/>
      </c>
      <c r="BG31" s="471"/>
      <c r="BH31" s="471"/>
      <c r="BI31" s="471"/>
      <c r="BJ31" s="471"/>
      <c r="BK31" s="471"/>
      <c r="BL31" s="471"/>
      <c r="BM31" s="472"/>
      <c r="BN31" s="410" t="str">
        <f>IF(入力シート!$E$66="","",IF(入力シート!$E$66="該当なし","",IF(入力シート!$E$69&lt;&gt;"",入力シート!$E$69,"")))</f>
        <v/>
      </c>
      <c r="BO31" s="411"/>
      <c r="BP31" s="411"/>
      <c r="BQ31" s="411"/>
      <c r="BR31" s="411"/>
      <c r="BS31" s="411"/>
      <c r="BT31" s="411"/>
      <c r="BU31" s="411"/>
      <c r="BV31" s="411"/>
      <c r="BW31" s="411"/>
      <c r="BX31" s="411"/>
      <c r="BY31" s="411"/>
      <c r="BZ31" s="411"/>
      <c r="CA31" s="411"/>
      <c r="CB31" s="411"/>
      <c r="CC31" s="411"/>
      <c r="CD31" s="411"/>
      <c r="CE31" s="412"/>
      <c r="CF31" s="410" t="str">
        <f>IF(入力シート!$E$66="","",IF(入力シート!$E$66="該当なし","",IF(入力シート!$E$70&lt;&gt;"",入力シート!$E$70,"")))</f>
        <v/>
      </c>
      <c r="CG31" s="411"/>
      <c r="CH31" s="411"/>
      <c r="CI31" s="411"/>
      <c r="CJ31" s="411"/>
      <c r="CK31" s="411"/>
      <c r="CL31" s="411"/>
      <c r="CM31" s="411"/>
      <c r="CN31" s="411"/>
      <c r="CO31" s="411"/>
      <c r="CP31" s="411"/>
      <c r="CQ31" s="411"/>
      <c r="CR31" s="411"/>
      <c r="CS31" s="412"/>
    </row>
    <row r="32" spans="3:100" ht="21" customHeight="1" x14ac:dyDescent="0.15">
      <c r="C32" s="671"/>
      <c r="D32" s="671"/>
      <c r="E32" s="671"/>
      <c r="F32" s="442">
        <v>2</v>
      </c>
      <c r="G32" s="443"/>
      <c r="H32" s="245" t="str">
        <f>IF(OR(入力シート!E81=0,入力シート!E81=""),"",入力シート!E81)</f>
        <v/>
      </c>
      <c r="I32" s="246"/>
      <c r="J32" s="246"/>
      <c r="K32" s="246"/>
      <c r="L32" s="246"/>
      <c r="M32" s="246"/>
      <c r="N32" s="246"/>
      <c r="O32" s="845"/>
      <c r="P32" s="460" t="str">
        <f>IF(OR(入力シート!E6="",入力シート!E81=""),"",IF(IFERROR(FIND("借地権",入力シート!E6,1),IFERROR(FIND("その他",入力シート!E6,1),IFERROR(FIND("信託受益権",入力シート!E6,1),0)))&gt;0,入力シート!E82,"該当なし"))</f>
        <v/>
      </c>
      <c r="Q32" s="461"/>
      <c r="R32" s="461"/>
      <c r="S32" s="461"/>
      <c r="T32" s="461"/>
      <c r="U32" s="461"/>
      <c r="V32" s="461"/>
      <c r="W32" s="461"/>
      <c r="X32" s="461"/>
      <c r="Y32" s="461"/>
      <c r="Z32" s="461"/>
      <c r="AA32" s="461"/>
      <c r="AB32" s="461"/>
      <c r="AC32" s="461"/>
      <c r="AD32" s="461"/>
      <c r="AE32" s="461"/>
      <c r="AF32" s="461"/>
      <c r="AG32" s="461"/>
      <c r="AH32" s="461"/>
      <c r="AI32" s="461"/>
      <c r="AJ32" s="852" t="str">
        <f>IF(OR(入力シート!E6="",入力シート!E83=""),"",IF(IFERROR(FIND("借地権",入力シート!E6,1),IFERROR(FIND("その他",入力シート!E6,1),IFERROR(FIND("信託受益権",入力シート!E6,1),0)))&gt;0,入力シート!E83,""))</f>
        <v/>
      </c>
      <c r="AK32" s="852"/>
      <c r="AL32" s="852"/>
      <c r="AM32" s="852"/>
      <c r="AN32" s="852"/>
      <c r="AO32" s="852"/>
      <c r="AP32" s="852"/>
      <c r="AQ32" s="852"/>
      <c r="AR32" s="852"/>
      <c r="AS32" s="852"/>
      <c r="AT32" s="852"/>
      <c r="AU32" s="852"/>
      <c r="AV32" s="852"/>
      <c r="AW32" s="853"/>
      <c r="AX32" s="246" t="str">
        <f>IF(入力シート!E84&lt;&gt;"該当なし",IF(入力シート!E84&lt;&gt;"",IF(LEN(入力シート!E84)=5,LEFT(入力シート!E84,2)&amp;CHAR(10)&amp;RIGHT(入力シート!E84,3),入力シート!E84),""),"該当なし")</f>
        <v/>
      </c>
      <c r="AY32" s="246"/>
      <c r="AZ32" s="246"/>
      <c r="BA32" s="246"/>
      <c r="BB32" s="246"/>
      <c r="BC32" s="246"/>
      <c r="BD32" s="246"/>
      <c r="BE32" s="247"/>
      <c r="BF32" s="650" t="str">
        <f>IF(入力シート!E84&lt;&gt;"",IF(入力シート!E85&lt;&gt;"",IF(入力シート!E86&lt;&gt;"","残"&amp;入力シート!E85&amp;"年"&amp;CHAR(10)&amp;TEXT(入力シート!E86,"#0")&amp;"万円","残"&amp;入力シート!E85&amp;"年"),IF(入力シート!E86&lt;&gt;"","年間賃料"&amp;CHAR(10)&amp;TEXT(入力シート!E85,"#0")&amp;"万円","")),"")</f>
        <v/>
      </c>
      <c r="BG32" s="651"/>
      <c r="BH32" s="651"/>
      <c r="BI32" s="651"/>
      <c r="BJ32" s="651"/>
      <c r="BK32" s="651"/>
      <c r="BL32" s="651"/>
      <c r="BM32" s="652"/>
      <c r="BN32" s="478" t="str">
        <f>IF(入力シート!$E$84="","",IF(入力シート!$E$84="該当なし","",IF(入力シート!$E$87&lt;&gt;"",入力シート!$E$87,"")))</f>
        <v/>
      </c>
      <c r="BO32" s="479"/>
      <c r="BP32" s="479"/>
      <c r="BQ32" s="479"/>
      <c r="BR32" s="479"/>
      <c r="BS32" s="479"/>
      <c r="BT32" s="479"/>
      <c r="BU32" s="479"/>
      <c r="BV32" s="479"/>
      <c r="BW32" s="479"/>
      <c r="BX32" s="479"/>
      <c r="BY32" s="479"/>
      <c r="BZ32" s="479"/>
      <c r="CA32" s="479"/>
      <c r="CB32" s="479"/>
      <c r="CC32" s="479"/>
      <c r="CD32" s="479"/>
      <c r="CE32" s="480"/>
      <c r="CF32" s="478" t="str">
        <f>IF(入力シート!$E$84="","",IF(入力シート!$E$84="該当なし","",IF(入力シート!$E$88&lt;&gt;"",入力シート!$E$88,"")))</f>
        <v/>
      </c>
      <c r="CG32" s="479"/>
      <c r="CH32" s="479"/>
      <c r="CI32" s="479"/>
      <c r="CJ32" s="479"/>
      <c r="CK32" s="479"/>
      <c r="CL32" s="479"/>
      <c r="CM32" s="479"/>
      <c r="CN32" s="479"/>
      <c r="CO32" s="479"/>
      <c r="CP32" s="479"/>
      <c r="CQ32" s="479"/>
      <c r="CR32" s="479"/>
      <c r="CS32" s="480"/>
    </row>
    <row r="33" spans="3:97" ht="21" customHeight="1" x14ac:dyDescent="0.15">
      <c r="C33" s="671"/>
      <c r="D33" s="671"/>
      <c r="E33" s="671"/>
      <c r="F33" s="444">
        <v>3</v>
      </c>
      <c r="G33" s="445"/>
      <c r="H33" s="843" t="str">
        <f>IF(OR(入力シート!E99=0,入力シート!E99=""),"",入力シート!E99)</f>
        <v/>
      </c>
      <c r="I33" s="816"/>
      <c r="J33" s="816"/>
      <c r="K33" s="816"/>
      <c r="L33" s="816"/>
      <c r="M33" s="816"/>
      <c r="N33" s="816"/>
      <c r="O33" s="844"/>
      <c r="P33" s="468" t="str">
        <f>IF(OR(入力シート!E6="",入力シート!E99=""),"",IF(IFERROR(FIND("借地権",入力シート!E6,1),IFERROR(FIND("その他",入力シート!E6,1),IFERROR(FIND("信託受益権",入力シート!E6,1),0)))&gt;0,入力シート!E100,"該当なし"))</f>
        <v/>
      </c>
      <c r="Q33" s="469"/>
      <c r="R33" s="469"/>
      <c r="S33" s="469"/>
      <c r="T33" s="469"/>
      <c r="U33" s="469"/>
      <c r="V33" s="469"/>
      <c r="W33" s="469"/>
      <c r="X33" s="469"/>
      <c r="Y33" s="469"/>
      <c r="Z33" s="469"/>
      <c r="AA33" s="469"/>
      <c r="AB33" s="469"/>
      <c r="AC33" s="469"/>
      <c r="AD33" s="469"/>
      <c r="AE33" s="469"/>
      <c r="AF33" s="469"/>
      <c r="AG33" s="469"/>
      <c r="AH33" s="469"/>
      <c r="AI33" s="469"/>
      <c r="AJ33" s="850" t="str">
        <f>IF(OR(入力シート!E6="",入力シート!E101=""),"",IF(IFERROR(FIND("借地権",入力シート!E6,1),IFERROR(FIND("その他",入力シート!E6,1),IFERROR(FIND("信託受益権",入力シート!E6,1),0)))&gt;0,入力シート!E101,""))</f>
        <v/>
      </c>
      <c r="AK33" s="850"/>
      <c r="AL33" s="850"/>
      <c r="AM33" s="850"/>
      <c r="AN33" s="850"/>
      <c r="AO33" s="850"/>
      <c r="AP33" s="850"/>
      <c r="AQ33" s="850"/>
      <c r="AR33" s="850"/>
      <c r="AS33" s="850"/>
      <c r="AT33" s="850"/>
      <c r="AU33" s="850"/>
      <c r="AV33" s="850"/>
      <c r="AW33" s="851"/>
      <c r="AX33" s="816" t="str">
        <f>IF(入力シート!E102&lt;&gt;"該当なし",IF(入力シート!E102&lt;&gt;"",IF(LEN(入力シート!E102)=5,LEFT(入力シート!E102,2)&amp;CHAR(10)&amp;RIGHT(入力シート!E102,3),入力シート!E102),""),"該当なし")</f>
        <v/>
      </c>
      <c r="AY33" s="816"/>
      <c r="AZ33" s="816"/>
      <c r="BA33" s="816"/>
      <c r="BB33" s="816"/>
      <c r="BC33" s="816"/>
      <c r="BD33" s="816"/>
      <c r="BE33" s="817"/>
      <c r="BF33" s="653" t="str">
        <f>IF(入力シート!E102&lt;&gt;"",IF(入力シート!E103&lt;&gt;"",IF(入力シート!E104&lt;&gt;"","残"&amp;入力シート!E103&amp;"年"&amp;CHAR(10)&amp;TEXT(入力シート!E104,"#0")&amp;"万円","残"&amp;入力シート!E103&amp;"年"),IF(入力シート!E104&lt;&gt;"","年間賃料"&amp;CHAR(10)&amp;TEXT(入力シート!E103,"#0")&amp;"万円","")),"")</f>
        <v/>
      </c>
      <c r="BG33" s="654"/>
      <c r="BH33" s="654"/>
      <c r="BI33" s="654"/>
      <c r="BJ33" s="654"/>
      <c r="BK33" s="654"/>
      <c r="BL33" s="654"/>
      <c r="BM33" s="655"/>
      <c r="BN33" s="401" t="str">
        <f>IF(入力シート!$E$102="","",IF(入力シート!$E$102="該当なし","",IF(入力シート!$E$105&lt;&gt;"",入力シート!$E$105,"")))</f>
        <v/>
      </c>
      <c r="BO33" s="402"/>
      <c r="BP33" s="402"/>
      <c r="BQ33" s="402"/>
      <c r="BR33" s="402"/>
      <c r="BS33" s="402"/>
      <c r="BT33" s="402"/>
      <c r="BU33" s="402"/>
      <c r="BV33" s="402"/>
      <c r="BW33" s="402"/>
      <c r="BX33" s="402"/>
      <c r="BY33" s="402"/>
      <c r="BZ33" s="402"/>
      <c r="CA33" s="402"/>
      <c r="CB33" s="402"/>
      <c r="CC33" s="402"/>
      <c r="CD33" s="402"/>
      <c r="CE33" s="403"/>
      <c r="CF33" s="401" t="str">
        <f>IF(入力シート!$E$102="","",IF(入力シート!$E$102="該当なし","",IF(入力シート!$E$106&lt;&gt;"",入力シート!$E$106,"")))</f>
        <v/>
      </c>
      <c r="CG33" s="402"/>
      <c r="CH33" s="402"/>
      <c r="CI33" s="402"/>
      <c r="CJ33" s="402"/>
      <c r="CK33" s="402"/>
      <c r="CL33" s="402"/>
      <c r="CM33" s="402"/>
      <c r="CN33" s="402"/>
      <c r="CO33" s="402"/>
      <c r="CP33" s="402"/>
      <c r="CQ33" s="402"/>
      <c r="CR33" s="402"/>
      <c r="CS33" s="403"/>
    </row>
    <row r="34" spans="3:97" ht="12" customHeight="1" x14ac:dyDescent="0.15">
      <c r="C34" s="800" t="s">
        <v>78</v>
      </c>
      <c r="D34" s="801"/>
      <c r="E34" s="801"/>
      <c r="F34" s="801"/>
      <c r="G34" s="802"/>
      <c r="H34" s="694" t="s">
        <v>14</v>
      </c>
      <c r="I34" s="694"/>
      <c r="J34" s="343" t="s">
        <v>32</v>
      </c>
      <c r="K34" s="343"/>
      <c r="L34" s="343"/>
      <c r="M34" s="343"/>
      <c r="N34" s="343"/>
      <c r="O34" s="343"/>
      <c r="P34" s="641" t="s">
        <v>33</v>
      </c>
      <c r="Q34" s="641"/>
      <c r="R34" s="641"/>
      <c r="S34" s="641"/>
      <c r="T34" s="641"/>
      <c r="U34" s="641"/>
      <c r="V34" s="641"/>
      <c r="W34" s="641"/>
      <c r="X34" s="641"/>
      <c r="Y34" s="641"/>
      <c r="Z34" s="641"/>
      <c r="AA34" s="641"/>
      <c r="AB34" s="641"/>
      <c r="AC34" s="641"/>
      <c r="AD34" s="641"/>
      <c r="AE34" s="641"/>
      <c r="AF34" s="641"/>
      <c r="AG34" s="641"/>
      <c r="AH34" s="641"/>
      <c r="AI34" s="641"/>
      <c r="AJ34" s="644" t="s">
        <v>34</v>
      </c>
      <c r="AK34" s="645"/>
      <c r="AL34" s="645"/>
      <c r="AM34" s="645"/>
      <c r="AN34" s="645"/>
      <c r="AO34" s="645"/>
      <c r="AP34" s="645"/>
      <c r="AQ34" s="645"/>
      <c r="AR34" s="645"/>
      <c r="AS34" s="645"/>
      <c r="AT34" s="645"/>
      <c r="AU34" s="645"/>
      <c r="AV34" s="645"/>
      <c r="AW34" s="646"/>
      <c r="AX34" s="474" t="s">
        <v>35</v>
      </c>
      <c r="AY34" s="474"/>
      <c r="AZ34" s="474"/>
      <c r="BA34" s="474"/>
      <c r="BB34" s="474"/>
      <c r="BC34" s="474"/>
      <c r="BD34" s="474"/>
      <c r="BE34" s="474"/>
      <c r="BF34" s="474"/>
      <c r="BG34" s="474"/>
      <c r="BH34" s="474"/>
      <c r="BI34" s="474"/>
      <c r="BJ34" s="474"/>
      <c r="BK34" s="474"/>
      <c r="BL34" s="474"/>
      <c r="BM34" s="474"/>
      <c r="BN34" s="474"/>
      <c r="BO34" s="474"/>
      <c r="BP34" s="474"/>
      <c r="BQ34" s="474"/>
      <c r="BR34" s="474"/>
      <c r="BS34" s="474"/>
      <c r="BT34" s="474"/>
      <c r="BU34" s="474"/>
      <c r="BV34" s="474"/>
      <c r="BW34" s="474"/>
      <c r="BX34" s="474"/>
      <c r="BY34" s="474"/>
      <c r="BZ34" s="474"/>
      <c r="CA34" s="474"/>
      <c r="CB34" s="474"/>
      <c r="CC34" s="474"/>
      <c r="CD34" s="474"/>
      <c r="CE34" s="474"/>
      <c r="CF34" s="474"/>
      <c r="CG34" s="474"/>
      <c r="CH34" s="474"/>
      <c r="CI34" s="474"/>
      <c r="CJ34" s="474"/>
      <c r="CK34" s="474"/>
      <c r="CL34" s="474"/>
      <c r="CM34" s="474"/>
      <c r="CN34" s="474"/>
      <c r="CO34" s="474"/>
      <c r="CP34" s="474"/>
      <c r="CQ34" s="474"/>
      <c r="CR34" s="474"/>
      <c r="CS34" s="475"/>
    </row>
    <row r="35" spans="3:97" ht="12" customHeight="1" x14ac:dyDescent="0.15">
      <c r="C35" s="803"/>
      <c r="D35" s="804"/>
      <c r="E35" s="804"/>
      <c r="F35" s="804"/>
      <c r="G35" s="805"/>
      <c r="H35" s="694"/>
      <c r="I35" s="694"/>
      <c r="J35" s="343"/>
      <c r="K35" s="343"/>
      <c r="L35" s="343"/>
      <c r="M35" s="343"/>
      <c r="N35" s="343"/>
      <c r="O35" s="343"/>
      <c r="P35" s="641"/>
      <c r="Q35" s="641"/>
      <c r="R35" s="641"/>
      <c r="S35" s="641"/>
      <c r="T35" s="641"/>
      <c r="U35" s="641"/>
      <c r="V35" s="641"/>
      <c r="W35" s="641"/>
      <c r="X35" s="641"/>
      <c r="Y35" s="641"/>
      <c r="Z35" s="641"/>
      <c r="AA35" s="641"/>
      <c r="AB35" s="641"/>
      <c r="AC35" s="641"/>
      <c r="AD35" s="641"/>
      <c r="AE35" s="641"/>
      <c r="AF35" s="641"/>
      <c r="AG35" s="641"/>
      <c r="AH35" s="641"/>
      <c r="AI35" s="641"/>
      <c r="AJ35" s="647"/>
      <c r="AK35" s="648"/>
      <c r="AL35" s="648"/>
      <c r="AM35" s="648"/>
      <c r="AN35" s="648"/>
      <c r="AO35" s="648"/>
      <c r="AP35" s="648"/>
      <c r="AQ35" s="648"/>
      <c r="AR35" s="648"/>
      <c r="AS35" s="648"/>
      <c r="AT35" s="648"/>
      <c r="AU35" s="648"/>
      <c r="AV35" s="648"/>
      <c r="AW35" s="649"/>
      <c r="AX35" s="476" t="s">
        <v>24</v>
      </c>
      <c r="AY35" s="476"/>
      <c r="AZ35" s="476"/>
      <c r="BA35" s="476"/>
      <c r="BB35" s="476"/>
      <c r="BC35" s="476"/>
      <c r="BD35" s="476"/>
      <c r="BE35" s="476"/>
      <c r="BF35" s="476"/>
      <c r="BG35" s="476"/>
      <c r="BH35" s="476"/>
      <c r="BI35" s="476"/>
      <c r="BJ35" s="476"/>
      <c r="BK35" s="476"/>
      <c r="BL35" s="476"/>
      <c r="BM35" s="476"/>
      <c r="BN35" s="476"/>
      <c r="BO35" s="477"/>
      <c r="BP35" s="643" t="s">
        <v>36</v>
      </c>
      <c r="BQ35" s="643"/>
      <c r="BR35" s="643"/>
      <c r="BS35" s="643"/>
      <c r="BT35" s="643"/>
      <c r="BU35" s="643"/>
      <c r="BV35" s="643"/>
      <c r="BW35" s="643"/>
      <c r="BX35" s="643"/>
      <c r="BY35" s="643"/>
      <c r="BZ35" s="643"/>
      <c r="CA35" s="643"/>
      <c r="CB35" s="643"/>
      <c r="CC35" s="643"/>
      <c r="CD35" s="643"/>
      <c r="CE35" s="643"/>
      <c r="CF35" s="643"/>
      <c r="CG35" s="643"/>
      <c r="CH35" s="643"/>
      <c r="CI35" s="643"/>
      <c r="CJ35" s="643"/>
      <c r="CK35" s="643"/>
      <c r="CL35" s="643"/>
      <c r="CM35" s="643"/>
      <c r="CN35" s="643"/>
      <c r="CO35" s="643"/>
      <c r="CP35" s="643"/>
      <c r="CQ35" s="643"/>
      <c r="CR35" s="643"/>
      <c r="CS35" s="643"/>
    </row>
    <row r="36" spans="3:97" ht="12" customHeight="1" x14ac:dyDescent="0.15">
      <c r="C36" s="803"/>
      <c r="D36" s="804"/>
      <c r="E36" s="804"/>
      <c r="F36" s="804"/>
      <c r="G36" s="805"/>
      <c r="H36" s="694"/>
      <c r="I36" s="694"/>
      <c r="J36" s="343"/>
      <c r="K36" s="343"/>
      <c r="L36" s="343"/>
      <c r="M36" s="343"/>
      <c r="N36" s="343"/>
      <c r="O36" s="343"/>
      <c r="P36" s="434" t="s">
        <v>37</v>
      </c>
      <c r="Q36" s="435"/>
      <c r="R36" s="435"/>
      <c r="S36" s="435"/>
      <c r="T36" s="436"/>
      <c r="U36" s="638" t="s">
        <v>554</v>
      </c>
      <c r="V36" s="639"/>
      <c r="W36" s="639"/>
      <c r="X36" s="639"/>
      <c r="Y36" s="640"/>
      <c r="Z36" s="674" t="s">
        <v>555</v>
      </c>
      <c r="AA36" s="675"/>
      <c r="AB36" s="675"/>
      <c r="AC36" s="675"/>
      <c r="AD36" s="675"/>
      <c r="AE36" s="675"/>
      <c r="AF36" s="675"/>
      <c r="AG36" s="675"/>
      <c r="AH36" s="675"/>
      <c r="AI36" s="676"/>
      <c r="AJ36" s="434" t="s">
        <v>28</v>
      </c>
      <c r="AK36" s="435"/>
      <c r="AL36" s="435"/>
      <c r="AM36" s="435"/>
      <c r="AN36" s="435"/>
      <c r="AO36" s="435"/>
      <c r="AP36" s="434" t="s">
        <v>29</v>
      </c>
      <c r="AQ36" s="435"/>
      <c r="AR36" s="435"/>
      <c r="AS36" s="435"/>
      <c r="AT36" s="435"/>
      <c r="AU36" s="435"/>
      <c r="AV36" s="435"/>
      <c r="AW36" s="811"/>
      <c r="AX36" s="840" t="s">
        <v>26</v>
      </c>
      <c r="AY36" s="841"/>
      <c r="AZ36" s="841"/>
      <c r="BA36" s="841"/>
      <c r="BB36" s="841"/>
      <c r="BC36" s="841"/>
      <c r="BD36" s="841"/>
      <c r="BE36" s="841"/>
      <c r="BF36" s="841"/>
      <c r="BG36" s="394"/>
      <c r="BH36" s="440" t="s">
        <v>27</v>
      </c>
      <c r="BI36" s="440"/>
      <c r="BJ36" s="440"/>
      <c r="BK36" s="440"/>
      <c r="BL36" s="440"/>
      <c r="BM36" s="440"/>
      <c r="BN36" s="440"/>
      <c r="BO36" s="440"/>
      <c r="BP36" s="642" t="s">
        <v>28</v>
      </c>
      <c r="BQ36" s="642"/>
      <c r="BR36" s="642"/>
      <c r="BS36" s="642"/>
      <c r="BT36" s="642"/>
      <c r="BU36" s="642"/>
      <c r="BV36" s="642" t="s">
        <v>29</v>
      </c>
      <c r="BW36" s="642"/>
      <c r="BX36" s="642"/>
      <c r="BY36" s="642"/>
      <c r="BZ36" s="642"/>
      <c r="CA36" s="642"/>
      <c r="CB36" s="422" t="s">
        <v>30</v>
      </c>
      <c r="CC36" s="422"/>
      <c r="CD36" s="422"/>
      <c r="CE36" s="422"/>
      <c r="CF36" s="422"/>
      <c r="CG36" s="422"/>
      <c r="CH36" s="422"/>
      <c r="CI36" s="422"/>
      <c r="CJ36" s="422"/>
      <c r="CK36" s="422"/>
      <c r="CL36" s="440" t="s">
        <v>31</v>
      </c>
      <c r="CM36" s="440"/>
      <c r="CN36" s="440"/>
      <c r="CO36" s="440"/>
      <c r="CP36" s="440"/>
      <c r="CQ36" s="440"/>
      <c r="CR36" s="440"/>
      <c r="CS36" s="440"/>
    </row>
    <row r="37" spans="3:97" ht="21" customHeight="1" x14ac:dyDescent="0.15">
      <c r="C37" s="803"/>
      <c r="D37" s="804"/>
      <c r="E37" s="804"/>
      <c r="F37" s="804"/>
      <c r="G37" s="805"/>
      <c r="H37" s="631">
        <v>1</v>
      </c>
      <c r="I37" s="632"/>
      <c r="J37" s="462" t="str">
        <f>IF(入力シート!E6="底地権","該当なし",IF(入力シート!E108&lt;&gt;"なし",IF(入力シート!E108&lt;&gt;"",入力シート!E108,""),"なし"))</f>
        <v/>
      </c>
      <c r="K37" s="463"/>
      <c r="L37" s="463"/>
      <c r="M37" s="463"/>
      <c r="N37" s="463"/>
      <c r="O37" s="464"/>
      <c r="P37" s="462" t="str">
        <f>IF(入力シート!E108&lt;&gt;"なし",IF(入力シート!E109&lt;&gt;"",LEFT(入力シート!E109,FIND("（",入力シート!E109,1)-1),""),"")</f>
        <v/>
      </c>
      <c r="Q37" s="463"/>
      <c r="R37" s="463"/>
      <c r="S37" s="463"/>
      <c r="T37" s="464"/>
      <c r="U37" s="656" t="str">
        <f>IF(入力シート!E108&lt;&gt;"なし",IF(入力シート!E110&lt;&gt;"",入力シート!E110,""),"")</f>
        <v/>
      </c>
      <c r="V37" s="657"/>
      <c r="W37" s="657"/>
      <c r="X37" s="657"/>
      <c r="Y37" s="658"/>
      <c r="Z37" s="659" t="str">
        <f>IF(入力シート!E108&lt;&gt;"なし",IF(入力シート!E111&lt;&gt;"",IF(入力シート!E112&lt;&gt;"",入力シート!E111&amp;CHAR(10)&amp;TEXT(入力シート!E112,"0.00")&amp;"㎡",入力シート!E111),IF(入力シート!E112&lt;&gt;"",TEXT(入力シート!E112,"0.00")&amp;"㎡","")),"")</f>
        <v/>
      </c>
      <c r="AA37" s="660"/>
      <c r="AB37" s="660"/>
      <c r="AC37" s="660"/>
      <c r="AD37" s="660"/>
      <c r="AE37" s="660"/>
      <c r="AF37" s="660"/>
      <c r="AG37" s="660"/>
      <c r="AH37" s="660"/>
      <c r="AI37" s="661"/>
      <c r="AJ37" s="659" t="str">
        <f>IF(入力シート!E108&lt;&gt;"なし",IF(入力シート!E113&lt;&gt;"",IF(LEN(入力シート!E113)=5,LEFT(入力シート!E113,2)&amp;CHAR(10)&amp;RIGHT(入力シート!E113,3),入力シート!E113),""),"")</f>
        <v/>
      </c>
      <c r="AK37" s="660"/>
      <c r="AL37" s="660"/>
      <c r="AM37" s="660"/>
      <c r="AN37" s="660"/>
      <c r="AO37" s="660"/>
      <c r="AP37" s="813" t="str">
        <f>IF(入力シート!E108&lt;&gt;"なし",IF(入力シート!E114&lt;&gt;"",IF(入力シート!E115&lt;&gt;"","残"&amp;入力シート!E114&amp;"年"&amp;CHAR(10)&amp;TEXT(入力シート!E115,"#0")&amp;"万","残"&amp;入力シート!E114&amp;"年"),IF(入力シート!E115&lt;&gt;"","年間賃料"&amp;CHAR(10)&amp;TEXT(入力シート!E115,"#0")&amp;"万","")),"")</f>
        <v/>
      </c>
      <c r="AQ37" s="814"/>
      <c r="AR37" s="814"/>
      <c r="AS37" s="814"/>
      <c r="AT37" s="814"/>
      <c r="AU37" s="814"/>
      <c r="AV37" s="814"/>
      <c r="AW37" s="815"/>
      <c r="AX37" s="759" t="str">
        <f>IF(入力シート!E6="底地権","該当なし",IF(入力シート!E117="","",IF(BH37="なし","　　該当なし",IF(CH37="所有権","　　該当なし",入力シート!$E$116&amp;" 、 "&amp;入力シート!$E$117))))</f>
        <v/>
      </c>
      <c r="AY37" s="426"/>
      <c r="AZ37" s="426"/>
      <c r="BA37" s="426"/>
      <c r="BB37" s="426"/>
      <c r="BC37" s="426"/>
      <c r="BD37" s="426"/>
      <c r="BE37" s="426"/>
      <c r="BF37" s="426"/>
      <c r="BG37" s="426"/>
      <c r="BH37" s="426"/>
      <c r="BI37" s="426"/>
      <c r="BJ37" s="426"/>
      <c r="BK37" s="426"/>
      <c r="BL37" s="426"/>
      <c r="BM37" s="426"/>
      <c r="BN37" s="426"/>
      <c r="BO37" s="427"/>
      <c r="BP37" s="419" t="str">
        <f>IF(入力シート!E108&lt;&gt;"なし",IF(入力シート!E118&lt;&gt;"",入力シート!E118,""),"")</f>
        <v/>
      </c>
      <c r="BQ37" s="420"/>
      <c r="BR37" s="420"/>
      <c r="BS37" s="420"/>
      <c r="BT37" s="420"/>
      <c r="BU37" s="421"/>
      <c r="BV37" s="419" t="str">
        <f>IF(入力シート!E108&lt;&gt;"なし",IF(入力シート!E119&lt;&gt;"","残"&amp;入力シート!E119&amp;"年",""),"")</f>
        <v/>
      </c>
      <c r="BW37" s="420"/>
      <c r="BX37" s="420"/>
      <c r="BY37" s="420"/>
      <c r="BZ37" s="420"/>
      <c r="CA37" s="421"/>
      <c r="CB37" s="425" t="str">
        <f>IF(入力シート!E6="底地権","該当なし",IF(DN37="","",IF(BH37="なし","",IF(入力シート!$E$120&lt;&gt;"",入力シート!$E$120&amp;" 、 "&amp;入力シート!$E$121,""))))</f>
        <v/>
      </c>
      <c r="CC37" s="426"/>
      <c r="CD37" s="426"/>
      <c r="CE37" s="426"/>
      <c r="CF37" s="426"/>
      <c r="CG37" s="426"/>
      <c r="CH37" s="426"/>
      <c r="CI37" s="426"/>
      <c r="CJ37" s="426"/>
      <c r="CK37" s="426"/>
      <c r="CL37" s="426"/>
      <c r="CM37" s="426"/>
      <c r="CN37" s="426"/>
      <c r="CO37" s="426"/>
      <c r="CP37" s="426"/>
      <c r="CQ37" s="426"/>
      <c r="CR37" s="426"/>
      <c r="CS37" s="427"/>
    </row>
    <row r="38" spans="3:97" ht="21" customHeight="1" x14ac:dyDescent="0.15">
      <c r="C38" s="803"/>
      <c r="D38" s="804"/>
      <c r="E38" s="804"/>
      <c r="F38" s="804"/>
      <c r="G38" s="805"/>
      <c r="H38" s="442">
        <v>2</v>
      </c>
      <c r="I38" s="443"/>
      <c r="J38" s="465" t="str">
        <f>IF(入力シート!E108&lt;&gt;"なし",IF(入力シート!E122&lt;&gt;"",入力シート!E122,""),"")</f>
        <v/>
      </c>
      <c r="K38" s="466"/>
      <c r="L38" s="466"/>
      <c r="M38" s="466"/>
      <c r="N38" s="466"/>
      <c r="O38" s="467"/>
      <c r="P38" s="465" t="str">
        <f>IF(入力シート!E108&lt;&gt;"なし",IF(入力シート!E123&lt;&gt;"",LEFT(入力シート!E123,FIND("（",入力シート!E123,1)-1),""),"")</f>
        <v/>
      </c>
      <c r="Q38" s="466"/>
      <c r="R38" s="466"/>
      <c r="S38" s="466"/>
      <c r="T38" s="467"/>
      <c r="U38" s="747" t="str">
        <f>IF(入力シート!E108&lt;&gt;"なし",IF(入力シート!E124&lt;&gt;"",入力シート!E124,""),"")</f>
        <v/>
      </c>
      <c r="V38" s="748"/>
      <c r="W38" s="748"/>
      <c r="X38" s="748"/>
      <c r="Y38" s="749"/>
      <c r="Z38" s="507" t="str">
        <f>IF(入力シート!E108&lt;&gt;"なし",IF(入力シート!E125&lt;&gt;"",IF(入力シート!E126&lt;&gt;"",入力シート!E125&amp;CHAR(10)&amp;TEXT(入力シート!E126,"0.00")&amp;"㎡",入力シート!E125),IF(入力シート!E126&lt;&gt;"",TEXT(入力シート!E126,"0.00")&amp;"㎡","")),"")</f>
        <v/>
      </c>
      <c r="AA38" s="508"/>
      <c r="AB38" s="508"/>
      <c r="AC38" s="508"/>
      <c r="AD38" s="508"/>
      <c r="AE38" s="508"/>
      <c r="AF38" s="508"/>
      <c r="AG38" s="508"/>
      <c r="AH38" s="508"/>
      <c r="AI38" s="688"/>
      <c r="AJ38" s="507" t="str">
        <f>IF(入力シート!E108&lt;&gt;"なし",IF(入力シート!E127&lt;&gt;"",IF(LEN(入力シート!E127)=5,LEFT(入力シート!E127,2)&amp;CHAR(10)&amp;RIGHT(入力シート!E127,3),入力シート!E127),""),"")</f>
        <v/>
      </c>
      <c r="AK38" s="508"/>
      <c r="AL38" s="508"/>
      <c r="AM38" s="508"/>
      <c r="AN38" s="508"/>
      <c r="AO38" s="508"/>
      <c r="AP38" s="507" t="str">
        <f>IF(入力シート!E108&lt;&gt;"なし",IF(入力シート!E128&lt;&gt;"",IF(入力シート!E129&lt;&gt;"","残"&amp;入力シート!E128&amp;"年"&amp;CHAR(10)&amp;TEXT(入力シート!E129,"#0")&amp;"万","残"&amp;入力シート!E128&amp;"年"),IF(入力シート!E129&lt;&gt;"","年間賃料"&amp;CHAR(10)&amp;TEXT(入力シート!E129,"#0")&amp;"万","")),"")</f>
        <v/>
      </c>
      <c r="AQ38" s="508"/>
      <c r="AR38" s="508"/>
      <c r="AS38" s="508"/>
      <c r="AT38" s="508"/>
      <c r="AU38" s="508"/>
      <c r="AV38" s="508"/>
      <c r="AW38" s="509"/>
      <c r="AX38" s="481" t="str">
        <f>IF(入力シート!E7="底地権","該当なし",IF(入力シート!E131="","",IF(BH38="なし","　　該当なし",IF(CH38="所有権","　　該当なし",入力シート!$E$130&amp;" 、 "&amp;入力シート!$E$131))))</f>
        <v/>
      </c>
      <c r="AY38" s="408"/>
      <c r="AZ38" s="408"/>
      <c r="BA38" s="408"/>
      <c r="BB38" s="408"/>
      <c r="BC38" s="408"/>
      <c r="BD38" s="408"/>
      <c r="BE38" s="408"/>
      <c r="BF38" s="408"/>
      <c r="BG38" s="408"/>
      <c r="BH38" s="408"/>
      <c r="BI38" s="408"/>
      <c r="BJ38" s="408"/>
      <c r="BK38" s="408"/>
      <c r="BL38" s="408"/>
      <c r="BM38" s="408"/>
      <c r="BN38" s="408"/>
      <c r="BO38" s="409"/>
      <c r="BP38" s="494" t="str">
        <f>IF(入力シート!E108&lt;&gt;"なし",IF(入力シート!E132&lt;&gt;"",入力シート!E132,""),"")</f>
        <v/>
      </c>
      <c r="BQ38" s="495"/>
      <c r="BR38" s="495"/>
      <c r="BS38" s="495"/>
      <c r="BT38" s="495"/>
      <c r="BU38" s="496"/>
      <c r="BV38" s="494" t="str">
        <f>IF(入力シート!E108&lt;&gt;"なし",IF(入力シート!E133&lt;&gt;"","残"&amp;入力シート!E133&amp;"年",""),"")</f>
        <v/>
      </c>
      <c r="BW38" s="495"/>
      <c r="BX38" s="495"/>
      <c r="BY38" s="495"/>
      <c r="BZ38" s="495"/>
      <c r="CA38" s="496"/>
      <c r="CB38" s="407" t="str">
        <f>IF(BP38="","",IF(J38="なし","",IF(入力シート!$E$134&lt;&gt;"",入力シート!$E$134&amp;" 、 "&amp;入力シート!$E$135,"")))</f>
        <v/>
      </c>
      <c r="CC38" s="408"/>
      <c r="CD38" s="408"/>
      <c r="CE38" s="408"/>
      <c r="CF38" s="408"/>
      <c r="CG38" s="408"/>
      <c r="CH38" s="408"/>
      <c r="CI38" s="408"/>
      <c r="CJ38" s="408"/>
      <c r="CK38" s="408"/>
      <c r="CL38" s="408"/>
      <c r="CM38" s="408"/>
      <c r="CN38" s="408"/>
      <c r="CO38" s="408"/>
      <c r="CP38" s="408"/>
      <c r="CQ38" s="408"/>
      <c r="CR38" s="408"/>
      <c r="CS38" s="409"/>
    </row>
    <row r="39" spans="3:97" ht="21" customHeight="1" x14ac:dyDescent="0.15">
      <c r="C39" s="806"/>
      <c r="D39" s="807"/>
      <c r="E39" s="807"/>
      <c r="F39" s="807"/>
      <c r="G39" s="808"/>
      <c r="H39" s="444">
        <v>3</v>
      </c>
      <c r="I39" s="445"/>
      <c r="J39" s="708" t="str">
        <f>IF(入力シート!E108&lt;&gt;"なし",IF(入力シート!E136&lt;&gt;"",入力シート!E136,""),"")</f>
        <v/>
      </c>
      <c r="K39" s="709"/>
      <c r="L39" s="709"/>
      <c r="M39" s="709"/>
      <c r="N39" s="709"/>
      <c r="O39" s="710"/>
      <c r="P39" s="708" t="str">
        <f>IF(入力シート!E108&lt;&gt;"なし",IF(入力シート!E137&lt;&gt;"",LEFT(入力シート!E137,FIND("（",入力シート!E137,1)-1),""),"")</f>
        <v/>
      </c>
      <c r="Q39" s="709"/>
      <c r="R39" s="709"/>
      <c r="S39" s="709"/>
      <c r="T39" s="710"/>
      <c r="U39" s="750" t="str">
        <f>IF(入力シート!E108&lt;&gt;"なし",IF(入力シート!E138&lt;&gt;"",入力シート!E138,""),"")</f>
        <v/>
      </c>
      <c r="V39" s="751"/>
      <c r="W39" s="751"/>
      <c r="X39" s="751"/>
      <c r="Y39" s="752"/>
      <c r="Z39" s="756" t="str">
        <f>IF(入力シート!E108&lt;&gt;"なし",IF(入力シート!E139&lt;&gt;"",IF(入力シート!E140&lt;&gt;"",入力シート!E139&amp;CHAR(10)&amp;TEXT(入力シート!E140,"0.00")&amp;"㎡",入力シート!E139),IF(入力シート!E140&lt;&gt;"",TEXT(入力シート!E140,"0.00")&amp;"㎡","")),"")</f>
        <v/>
      </c>
      <c r="AA39" s="757"/>
      <c r="AB39" s="757"/>
      <c r="AC39" s="757"/>
      <c r="AD39" s="757"/>
      <c r="AE39" s="757"/>
      <c r="AF39" s="757"/>
      <c r="AG39" s="757"/>
      <c r="AH39" s="757"/>
      <c r="AI39" s="758"/>
      <c r="AJ39" s="756" t="str">
        <f>IF(入力シート!E108&lt;&gt;"なし",IF(入力シート!E141&lt;&gt;"",IF(LEN(入力シート!E141)=5,LEFT(入力シート!E141,2)&amp;CHAR(10)&amp;RIGHT(入力シート!E141,3),入力シート!E141),""),"")</f>
        <v/>
      </c>
      <c r="AK39" s="757"/>
      <c r="AL39" s="757"/>
      <c r="AM39" s="757"/>
      <c r="AN39" s="757"/>
      <c r="AO39" s="757"/>
      <c r="AP39" s="756" t="str">
        <f>IF(入力シート!E108&lt;&gt;"なし",IF(入力シート!E142&lt;&gt;"",IF(入力シート!E143&lt;&gt;"","残"&amp;入力シート!E142&amp;"年"&amp;CHAR(10)&amp;TEXT(入力シート!E143,"#0")&amp;"万","残"&amp;入力シート!E142&amp;"年"),IF(入力シート!E143&lt;&gt;"","年間賃料"&amp;CHAR(10)&amp;TEXT(入力シート!E143,"#0")&amp;"万","")),"")</f>
        <v/>
      </c>
      <c r="AQ39" s="757"/>
      <c r="AR39" s="757"/>
      <c r="AS39" s="757"/>
      <c r="AT39" s="757"/>
      <c r="AU39" s="757"/>
      <c r="AV39" s="757"/>
      <c r="AW39" s="810"/>
      <c r="AX39" s="482" t="str">
        <f>IF(J39="","",IF(J39="なし","　　該当なし",IF(AJ39="所有権","　　該当なし",入力シート!$E$130&amp;" 、 "&amp;入力シート!$E$131)))</f>
        <v/>
      </c>
      <c r="AY39" s="483"/>
      <c r="AZ39" s="483"/>
      <c r="BA39" s="483"/>
      <c r="BB39" s="483"/>
      <c r="BC39" s="483"/>
      <c r="BD39" s="483"/>
      <c r="BE39" s="483"/>
      <c r="BF39" s="483"/>
      <c r="BG39" s="483"/>
      <c r="BH39" s="483"/>
      <c r="BI39" s="483"/>
      <c r="BJ39" s="483"/>
      <c r="BK39" s="483"/>
      <c r="BL39" s="483"/>
      <c r="BM39" s="483"/>
      <c r="BN39" s="483"/>
      <c r="BO39" s="484"/>
      <c r="BP39" s="497" t="str">
        <f>IF(入力シート!E108&lt;&gt;"なし",IF(入力シート!E146&lt;&gt;"",入力シート!E146,""),"")</f>
        <v/>
      </c>
      <c r="BQ39" s="498"/>
      <c r="BR39" s="498"/>
      <c r="BS39" s="498"/>
      <c r="BT39" s="498"/>
      <c r="BU39" s="499"/>
      <c r="BV39" s="497" t="str">
        <f>IF(入力シート!E108&lt;&gt;"なし",IF(入力シート!E147&lt;&gt;"","残"&amp;入力シート!E147&amp;"年",""),"")</f>
        <v/>
      </c>
      <c r="BW39" s="498"/>
      <c r="BX39" s="498"/>
      <c r="BY39" s="498"/>
      <c r="BZ39" s="498"/>
      <c r="CA39" s="499"/>
      <c r="CB39" s="637" t="str">
        <f>IF(BP39="","",IF(J39="なし","",IF(入力シート!$E$148&lt;&gt;"",入力シート!$E$148&amp;" 、 "&amp;入力シート!$E$149,"")))</f>
        <v/>
      </c>
      <c r="CC39" s="483"/>
      <c r="CD39" s="483"/>
      <c r="CE39" s="483"/>
      <c r="CF39" s="483"/>
      <c r="CG39" s="483"/>
      <c r="CH39" s="483"/>
      <c r="CI39" s="483"/>
      <c r="CJ39" s="483"/>
      <c r="CK39" s="483"/>
      <c r="CL39" s="483"/>
      <c r="CM39" s="483"/>
      <c r="CN39" s="483"/>
      <c r="CO39" s="483"/>
      <c r="CP39" s="483"/>
      <c r="CQ39" s="483"/>
      <c r="CR39" s="483"/>
      <c r="CS39" s="484"/>
    </row>
    <row r="40" spans="3:97" ht="10.5" customHeight="1" x14ac:dyDescent="0.15">
      <c r="C40" s="380" t="s">
        <v>38</v>
      </c>
      <c r="D40" s="381"/>
      <c r="E40" s="381"/>
      <c r="F40" s="381"/>
      <c r="G40" s="382"/>
      <c r="H40" s="717" t="s">
        <v>14</v>
      </c>
      <c r="I40" s="718"/>
      <c r="J40" s="727" t="s">
        <v>39</v>
      </c>
      <c r="K40" s="727"/>
      <c r="L40" s="727"/>
      <c r="M40" s="727"/>
      <c r="N40" s="727"/>
      <c r="O40" s="727"/>
      <c r="P40" s="727"/>
      <c r="Q40" s="727"/>
      <c r="R40" s="727"/>
      <c r="S40" s="727"/>
      <c r="T40" s="727"/>
      <c r="U40" s="727"/>
      <c r="V40" s="727"/>
      <c r="W40" s="727"/>
      <c r="X40" s="500" t="s">
        <v>40</v>
      </c>
      <c r="Y40" s="501"/>
      <c r="Z40" s="501"/>
      <c r="AA40" s="501"/>
      <c r="AB40" s="501"/>
      <c r="AC40" s="501"/>
      <c r="AD40" s="501"/>
      <c r="AE40" s="501"/>
      <c r="AF40" s="501"/>
      <c r="AG40" s="501"/>
      <c r="AH40" s="501"/>
      <c r="AI40" s="501"/>
      <c r="AJ40" s="502"/>
      <c r="AK40" s="502"/>
      <c r="AL40" s="502"/>
      <c r="AM40" s="502"/>
      <c r="AN40" s="502"/>
      <c r="AO40" s="502"/>
      <c r="AP40" s="502"/>
      <c r="AQ40" s="501"/>
      <c r="AR40" s="501"/>
      <c r="AS40" s="501"/>
      <c r="AT40" s="501"/>
      <c r="AU40" s="501"/>
      <c r="AV40" s="501"/>
      <c r="AW40" s="501"/>
      <c r="AX40" s="501"/>
      <c r="AY40" s="501"/>
      <c r="AZ40" s="501"/>
      <c r="BA40" s="501"/>
      <c r="BB40" s="501"/>
      <c r="BC40" s="501"/>
      <c r="BD40" s="501"/>
      <c r="BE40" s="501"/>
      <c r="BF40" s="501"/>
      <c r="BG40" s="501"/>
      <c r="BH40" s="501"/>
      <c r="BI40" s="501"/>
      <c r="BJ40" s="501"/>
      <c r="BK40" s="501"/>
      <c r="BL40" s="501"/>
      <c r="BM40" s="503"/>
      <c r="BN40" s="485" t="s">
        <v>41</v>
      </c>
      <c r="BO40" s="486"/>
      <c r="BP40" s="486"/>
      <c r="BQ40" s="486"/>
      <c r="BR40" s="486"/>
      <c r="BS40" s="486"/>
      <c r="BT40" s="486"/>
      <c r="BU40" s="486"/>
      <c r="BV40" s="486"/>
      <c r="BW40" s="486"/>
      <c r="BX40" s="486"/>
      <c r="BY40" s="486"/>
      <c r="BZ40" s="486"/>
      <c r="CA40" s="487"/>
      <c r="CB40" s="428" t="str">
        <f>IF(入力シート!E169="","",入力シート!E169)</f>
        <v/>
      </c>
      <c r="CC40" s="429"/>
      <c r="CD40" s="429"/>
      <c r="CE40" s="429"/>
      <c r="CF40" s="432" t="str">
        <f>IF(入力シート!E170="","",入力シート!E170)</f>
        <v/>
      </c>
      <c r="CG40" s="432"/>
      <c r="CH40" s="432"/>
      <c r="CI40" s="432"/>
      <c r="CJ40" s="423"/>
      <c r="CK40" s="423"/>
      <c r="CL40" s="423"/>
      <c r="CM40" s="423"/>
      <c r="CN40" s="423"/>
      <c r="CO40" s="621"/>
      <c r="CP40" s="621"/>
      <c r="CQ40" s="621"/>
      <c r="CR40" s="621"/>
      <c r="CS40" s="622"/>
    </row>
    <row r="41" spans="3:97" ht="10.5" customHeight="1" x14ac:dyDescent="0.15">
      <c r="C41" s="383"/>
      <c r="D41" s="384"/>
      <c r="E41" s="384"/>
      <c r="F41" s="384"/>
      <c r="G41" s="385"/>
      <c r="H41" s="719"/>
      <c r="I41" s="720"/>
      <c r="J41" s="728"/>
      <c r="K41" s="728"/>
      <c r="L41" s="728"/>
      <c r="M41" s="728"/>
      <c r="N41" s="728"/>
      <c r="O41" s="728"/>
      <c r="P41" s="728"/>
      <c r="Q41" s="728"/>
      <c r="R41" s="728"/>
      <c r="S41" s="728"/>
      <c r="T41" s="728"/>
      <c r="U41" s="728"/>
      <c r="V41" s="728"/>
      <c r="W41" s="728"/>
      <c r="X41" s="504"/>
      <c r="Y41" s="505"/>
      <c r="Z41" s="505"/>
      <c r="AA41" s="505"/>
      <c r="AB41" s="505"/>
      <c r="AC41" s="505"/>
      <c r="AD41" s="505"/>
      <c r="AE41" s="505"/>
      <c r="AF41" s="505"/>
      <c r="AG41" s="505"/>
      <c r="AH41" s="505"/>
      <c r="AI41" s="505"/>
      <c r="AJ41" s="505"/>
      <c r="AK41" s="505"/>
      <c r="AL41" s="505"/>
      <c r="AM41" s="505"/>
      <c r="AN41" s="505"/>
      <c r="AO41" s="505"/>
      <c r="AP41" s="505"/>
      <c r="AQ41" s="505"/>
      <c r="AR41" s="505"/>
      <c r="AS41" s="505"/>
      <c r="AT41" s="505"/>
      <c r="AU41" s="505"/>
      <c r="AV41" s="505"/>
      <c r="AW41" s="505"/>
      <c r="AX41" s="505"/>
      <c r="AY41" s="505"/>
      <c r="AZ41" s="505"/>
      <c r="BA41" s="505"/>
      <c r="BB41" s="505"/>
      <c r="BC41" s="505"/>
      <c r="BD41" s="505"/>
      <c r="BE41" s="505"/>
      <c r="BF41" s="505"/>
      <c r="BG41" s="505"/>
      <c r="BH41" s="505"/>
      <c r="BI41" s="505"/>
      <c r="BJ41" s="505"/>
      <c r="BK41" s="505"/>
      <c r="BL41" s="505"/>
      <c r="BM41" s="506"/>
      <c r="BN41" s="488"/>
      <c r="BO41" s="489"/>
      <c r="BP41" s="489"/>
      <c r="BQ41" s="489"/>
      <c r="BR41" s="489"/>
      <c r="BS41" s="489"/>
      <c r="BT41" s="489"/>
      <c r="BU41" s="489"/>
      <c r="BV41" s="489"/>
      <c r="BW41" s="489"/>
      <c r="BX41" s="489"/>
      <c r="BY41" s="489"/>
      <c r="BZ41" s="489"/>
      <c r="CA41" s="490"/>
      <c r="CB41" s="430"/>
      <c r="CC41" s="431"/>
      <c r="CD41" s="431"/>
      <c r="CE41" s="431"/>
      <c r="CF41" s="433"/>
      <c r="CG41" s="433"/>
      <c r="CH41" s="433"/>
      <c r="CI41" s="433"/>
      <c r="CJ41" s="424"/>
      <c r="CK41" s="424"/>
      <c r="CL41" s="424"/>
      <c r="CM41" s="424"/>
      <c r="CN41" s="424"/>
      <c r="CO41" s="623"/>
      <c r="CP41" s="623"/>
      <c r="CQ41" s="623"/>
      <c r="CR41" s="623"/>
      <c r="CS41" s="624"/>
    </row>
    <row r="42" spans="3:97" ht="10.5" customHeight="1" x14ac:dyDescent="0.15">
      <c r="C42" s="383"/>
      <c r="D42" s="384"/>
      <c r="E42" s="384"/>
      <c r="F42" s="384"/>
      <c r="G42" s="385"/>
      <c r="H42" s="721"/>
      <c r="I42" s="722"/>
      <c r="J42" s="736" t="s">
        <v>72</v>
      </c>
      <c r="K42" s="737"/>
      <c r="L42" s="737"/>
      <c r="M42" s="737"/>
      <c r="N42" s="737"/>
      <c r="O42" s="737"/>
      <c r="P42" s="737"/>
      <c r="Q42" s="737"/>
      <c r="R42" s="737"/>
      <c r="S42" s="737"/>
      <c r="T42" s="737"/>
      <c r="U42" s="737"/>
      <c r="V42" s="737"/>
      <c r="W42" s="738"/>
      <c r="X42" s="681" t="s">
        <v>42</v>
      </c>
      <c r="Y42" s="395"/>
      <c r="Z42" s="395"/>
      <c r="AA42" s="395"/>
      <c r="AB42" s="395"/>
      <c r="AC42" s="395"/>
      <c r="AD42" s="395"/>
      <c r="AE42" s="395"/>
      <c r="AF42" s="395"/>
      <c r="AG42" s="395"/>
      <c r="AH42" s="395" t="s">
        <v>43</v>
      </c>
      <c r="AI42" s="395"/>
      <c r="AJ42" s="395"/>
      <c r="AK42" s="395"/>
      <c r="AL42" s="395"/>
      <c r="AM42" s="395"/>
      <c r="AN42" s="395"/>
      <c r="AO42" s="395"/>
      <c r="AP42" s="395"/>
      <c r="AQ42" s="395"/>
      <c r="AR42" s="395" t="s">
        <v>44</v>
      </c>
      <c r="AS42" s="395"/>
      <c r="AT42" s="395"/>
      <c r="AU42" s="395"/>
      <c r="AV42" s="395"/>
      <c r="AW42" s="395"/>
      <c r="AX42" s="395"/>
      <c r="AY42" s="395"/>
      <c r="AZ42" s="395"/>
      <c r="BA42" s="395"/>
      <c r="BB42" s="395" t="s">
        <v>45</v>
      </c>
      <c r="BC42" s="395"/>
      <c r="BD42" s="395"/>
      <c r="BE42" s="395"/>
      <c r="BF42" s="395"/>
      <c r="BG42" s="395"/>
      <c r="BH42" s="395"/>
      <c r="BI42" s="395"/>
      <c r="BJ42" s="395"/>
      <c r="BK42" s="395"/>
      <c r="BL42" s="395"/>
      <c r="BM42" s="395"/>
      <c r="BN42" s="491"/>
      <c r="BO42" s="492"/>
      <c r="BP42" s="492"/>
      <c r="BQ42" s="492"/>
      <c r="BR42" s="492"/>
      <c r="BS42" s="492"/>
      <c r="BT42" s="492"/>
      <c r="BU42" s="492"/>
      <c r="BV42" s="492"/>
      <c r="BW42" s="492"/>
      <c r="BX42" s="492"/>
      <c r="BY42" s="492"/>
      <c r="BZ42" s="492"/>
      <c r="CA42" s="493"/>
      <c r="CB42" s="352" t="str">
        <f>IF(CB40="","",CB40)</f>
        <v/>
      </c>
      <c r="CC42" s="353"/>
      <c r="CD42" s="353"/>
      <c r="CE42" s="353"/>
      <c r="CF42" s="353"/>
      <c r="CG42" s="353"/>
      <c r="CH42" s="353"/>
      <c r="CI42" s="353"/>
      <c r="CJ42" s="353"/>
      <c r="CK42" s="353"/>
      <c r="CL42" s="353"/>
      <c r="CM42" s="353"/>
      <c r="CN42" s="353"/>
      <c r="CO42" s="353"/>
      <c r="CP42" s="353"/>
      <c r="CQ42" s="353"/>
      <c r="CR42" s="353"/>
      <c r="CS42" s="354"/>
    </row>
    <row r="43" spans="3:97" ht="10.5" customHeight="1" x14ac:dyDescent="0.15">
      <c r="C43" s="383"/>
      <c r="D43" s="384"/>
      <c r="E43" s="384"/>
      <c r="F43" s="384"/>
      <c r="G43" s="385"/>
      <c r="H43" s="723">
        <v>1</v>
      </c>
      <c r="I43" s="724"/>
      <c r="J43" s="732" t="str">
        <f>IF(C15=0,"",IF(C15&lt;&gt;"",IF(LEFT(C15,3)="借地権",C15,IF(LEFT(C15,5)="定期借地権","（"&amp;"定期借地権"&amp;"）",IF(AND(LEFT(C15,3)="その他",LEN(C15)&gt;3),"（"&amp;RIGHT(LEFT(C15,LEN(C15)-1),LEN(LEFT(C15,LEN(C15)-1))-FIND("（",LEFT(C15,LEN(C15)-1),1))&amp;"）","（"&amp;C15&amp;"）"))),""))</f>
        <v/>
      </c>
      <c r="K43" s="732"/>
      <c r="L43" s="732"/>
      <c r="M43" s="732"/>
      <c r="N43" s="732"/>
      <c r="O43" s="732"/>
      <c r="P43" s="732"/>
      <c r="Q43" s="732"/>
      <c r="R43" s="732"/>
      <c r="S43" s="732"/>
      <c r="T43" s="732"/>
      <c r="U43" s="732"/>
      <c r="V43" s="732"/>
      <c r="W43" s="733"/>
      <c r="X43" s="677" t="str">
        <f>IF(AND(IFERROR(FIND("借地権",J43,1),0)&gt;0,入力シート!E151&lt;&gt;"",入力シート!E157&lt;&gt;""),入力シート!E151,"")</f>
        <v/>
      </c>
      <c r="Y43" s="678"/>
      <c r="Z43" s="678"/>
      <c r="AA43" s="678"/>
      <c r="AB43" s="678"/>
      <c r="AC43" s="678"/>
      <c r="AD43" s="678"/>
      <c r="AE43" s="678"/>
      <c r="AF43" s="678"/>
      <c r="AG43" s="679"/>
      <c r="AH43" s="680" t="str">
        <f>IF(AND(IFERROR(FIND("借地権",J43,1),0)&gt;0,入力シート!E152&lt;&gt;"",入力シート!E158&lt;&gt;""),入力シート!E152,"")</f>
        <v/>
      </c>
      <c r="AI43" s="678"/>
      <c r="AJ43" s="678"/>
      <c r="AK43" s="678"/>
      <c r="AL43" s="678"/>
      <c r="AM43" s="678"/>
      <c r="AN43" s="678"/>
      <c r="AO43" s="678"/>
      <c r="AP43" s="678"/>
      <c r="AQ43" s="679"/>
      <c r="AR43" s="535" t="str">
        <f>IF(AND(IFERROR(FIND("借地権",J43,1),0)&gt;0,入力シート!E153&lt;&gt;"",入力シート!E159&lt;&gt;""),入力シート!E153,"")</f>
        <v/>
      </c>
      <c r="AS43" s="536"/>
      <c r="AT43" s="536"/>
      <c r="AU43" s="536"/>
      <c r="AV43" s="536"/>
      <c r="AW43" s="536"/>
      <c r="AX43" s="536"/>
      <c r="AY43" s="536"/>
      <c r="AZ43" s="536"/>
      <c r="BA43" s="537"/>
      <c r="BB43" s="532" t="str">
        <f>IF(AND(IFERROR(FIND("借地権",J43,1),0)&gt;0,入力シート!E154&lt;&gt;"",入力シート!E160&lt;&gt;""),入力シート!E154,"")</f>
        <v/>
      </c>
      <c r="BC43" s="533"/>
      <c r="BD43" s="533"/>
      <c r="BE43" s="533"/>
      <c r="BF43" s="533"/>
      <c r="BG43" s="533"/>
      <c r="BH43" s="533"/>
      <c r="BI43" s="533"/>
      <c r="BJ43" s="533"/>
      <c r="BK43" s="533"/>
      <c r="BL43" s="533"/>
      <c r="BM43" s="534"/>
      <c r="BN43" s="416" t="str">
        <f>IF(IFERROR(FIND("借地権",BH43,1),0)&gt;0,IF(入力シート!E161&lt;&gt;"",入力シート!E155,""),"")</f>
        <v/>
      </c>
      <c r="BO43" s="417"/>
      <c r="BP43" s="417"/>
      <c r="BQ43" s="417"/>
      <c r="BR43" s="417"/>
      <c r="BS43" s="417"/>
      <c r="BT43" s="417"/>
      <c r="BU43" s="417"/>
      <c r="BV43" s="417"/>
      <c r="BW43" s="417"/>
      <c r="BX43" s="417"/>
      <c r="BY43" s="417"/>
      <c r="BZ43" s="417"/>
      <c r="CA43" s="418"/>
      <c r="CB43" s="352"/>
      <c r="CC43" s="353"/>
      <c r="CD43" s="353"/>
      <c r="CE43" s="353"/>
      <c r="CF43" s="353"/>
      <c r="CG43" s="353"/>
      <c r="CH43" s="353"/>
      <c r="CI43" s="353"/>
      <c r="CJ43" s="353"/>
      <c r="CK43" s="353"/>
      <c r="CL43" s="353"/>
      <c r="CM43" s="353"/>
      <c r="CN43" s="353"/>
      <c r="CO43" s="353"/>
      <c r="CP43" s="353"/>
      <c r="CQ43" s="353"/>
      <c r="CR43" s="353"/>
      <c r="CS43" s="354"/>
    </row>
    <row r="44" spans="3:97" ht="10.5" customHeight="1" x14ac:dyDescent="0.15">
      <c r="C44" s="383"/>
      <c r="D44" s="384"/>
      <c r="E44" s="384"/>
      <c r="F44" s="384"/>
      <c r="G44" s="385"/>
      <c r="H44" s="725"/>
      <c r="I44" s="726"/>
      <c r="J44" s="734"/>
      <c r="K44" s="734"/>
      <c r="L44" s="734"/>
      <c r="M44" s="734"/>
      <c r="N44" s="734"/>
      <c r="O44" s="734"/>
      <c r="P44" s="734"/>
      <c r="Q44" s="734"/>
      <c r="R44" s="734"/>
      <c r="S44" s="734"/>
      <c r="T44" s="734"/>
      <c r="U44" s="734"/>
      <c r="V44" s="734"/>
      <c r="W44" s="735"/>
      <c r="X44" s="398"/>
      <c r="Y44" s="370"/>
      <c r="Z44" s="370"/>
      <c r="AA44" s="370"/>
      <c r="AB44" s="370"/>
      <c r="AC44" s="370"/>
      <c r="AD44" s="370"/>
      <c r="AE44" s="370"/>
      <c r="AF44" s="370"/>
      <c r="AG44" s="371"/>
      <c r="AH44" s="369"/>
      <c r="AI44" s="370"/>
      <c r="AJ44" s="370"/>
      <c r="AK44" s="370"/>
      <c r="AL44" s="370"/>
      <c r="AM44" s="370"/>
      <c r="AN44" s="370"/>
      <c r="AO44" s="370"/>
      <c r="AP44" s="370"/>
      <c r="AQ44" s="371"/>
      <c r="AR44" s="396"/>
      <c r="AS44" s="390"/>
      <c r="AT44" s="390"/>
      <c r="AU44" s="390"/>
      <c r="AV44" s="390"/>
      <c r="AW44" s="390"/>
      <c r="AX44" s="390"/>
      <c r="AY44" s="390"/>
      <c r="AZ44" s="390"/>
      <c r="BA44" s="397"/>
      <c r="BB44" s="520"/>
      <c r="BC44" s="521"/>
      <c r="BD44" s="521"/>
      <c r="BE44" s="521"/>
      <c r="BF44" s="521"/>
      <c r="BG44" s="521"/>
      <c r="BH44" s="521"/>
      <c r="BI44" s="521"/>
      <c r="BJ44" s="521"/>
      <c r="BK44" s="521"/>
      <c r="BL44" s="521"/>
      <c r="BM44" s="522"/>
      <c r="BN44" s="339"/>
      <c r="BO44" s="340"/>
      <c r="BP44" s="340"/>
      <c r="BQ44" s="340"/>
      <c r="BR44" s="340"/>
      <c r="BS44" s="340"/>
      <c r="BT44" s="340"/>
      <c r="BU44" s="340"/>
      <c r="BV44" s="340"/>
      <c r="BW44" s="340"/>
      <c r="BX44" s="340"/>
      <c r="BY44" s="340"/>
      <c r="BZ44" s="340"/>
      <c r="CA44" s="341"/>
      <c r="CB44" s="517" t="str">
        <f>IF(CB40="","建ぺい率　　　　％",IF(CF40="","",CF40))</f>
        <v>建ぺい率　　　　％</v>
      </c>
      <c r="CC44" s="518"/>
      <c r="CD44" s="518"/>
      <c r="CE44" s="518"/>
      <c r="CF44" s="518"/>
      <c r="CG44" s="518"/>
      <c r="CH44" s="518"/>
      <c r="CI44" s="518"/>
      <c r="CJ44" s="518"/>
      <c r="CK44" s="518"/>
      <c r="CL44" s="518"/>
      <c r="CM44" s="518"/>
      <c r="CN44" s="518"/>
      <c r="CO44" s="518"/>
      <c r="CP44" s="518"/>
      <c r="CQ44" s="518"/>
      <c r="CR44" s="518"/>
      <c r="CS44" s="519"/>
    </row>
    <row r="45" spans="3:97" ht="10.5" customHeight="1" x14ac:dyDescent="0.15">
      <c r="C45" s="383"/>
      <c r="D45" s="384"/>
      <c r="E45" s="384"/>
      <c r="F45" s="384"/>
      <c r="G45" s="385"/>
      <c r="H45" s="689">
        <v>2</v>
      </c>
      <c r="I45" s="690"/>
      <c r="J45" s="729" t="str">
        <f>IF(C15=0,"",IF(AY15&lt;&gt;"",AY15,""))</f>
        <v/>
      </c>
      <c r="K45" s="730"/>
      <c r="L45" s="730"/>
      <c r="M45" s="730"/>
      <c r="N45" s="730"/>
      <c r="O45" s="730"/>
      <c r="P45" s="730"/>
      <c r="Q45" s="730"/>
      <c r="R45" s="730"/>
      <c r="S45" s="730"/>
      <c r="T45" s="730"/>
      <c r="U45" s="730"/>
      <c r="V45" s="730"/>
      <c r="W45" s="731"/>
      <c r="X45" s="398" t="str">
        <f>IF(J43="","",IF(AND(IFERROR(FIND("借地権",J43,1),0)&gt;0,入力シート!E151&lt;&gt;"",入力シート!E157&lt;&gt;""),入力シート!E157,IF(AND(IFERROR(FIND("借地権",J43,1),0)&gt;0,入力シート!E151&lt;&gt;"",入力シート!E157=""),入力シート!E151,"該当なし")))</f>
        <v/>
      </c>
      <c r="Y45" s="370"/>
      <c r="Z45" s="370"/>
      <c r="AA45" s="370"/>
      <c r="AB45" s="370"/>
      <c r="AC45" s="370"/>
      <c r="AD45" s="370"/>
      <c r="AE45" s="370"/>
      <c r="AF45" s="370"/>
      <c r="AG45" s="371"/>
      <c r="AH45" s="369" t="str">
        <f>IF(AND(IFERROR(FIND("借地権",J43,1),0)&gt;0,入力シート!E152&lt;&gt;"",入力シート!E158&lt;&gt;""),入力シート!E158,IF(AND(IFERROR(FIND("借地権",J43,1),0)&gt;0,入力シート!E152&lt;&gt;"",入力シート!E158=""),入力シート!E152,""))</f>
        <v/>
      </c>
      <c r="AI45" s="370"/>
      <c r="AJ45" s="370"/>
      <c r="AK45" s="370"/>
      <c r="AL45" s="370"/>
      <c r="AM45" s="370"/>
      <c r="AN45" s="370"/>
      <c r="AO45" s="370"/>
      <c r="AP45" s="370"/>
      <c r="AQ45" s="371"/>
      <c r="AR45" s="396" t="str">
        <f>IF(AND(IFERROR(FIND("借地権",J43,1),0)&gt;0,入力シート!E153&lt;&gt;"",入力シート!E159&lt;&gt;""),入力シート!E159,IF(AND(IFERROR(FIND("借地権",J43,1),0)&gt;0,入力シート!E153&lt;&gt;"",入力シート!E159=""),入力シート!E153,""))</f>
        <v/>
      </c>
      <c r="AS45" s="390"/>
      <c r="AT45" s="390"/>
      <c r="AU45" s="390"/>
      <c r="AV45" s="390"/>
      <c r="AW45" s="390"/>
      <c r="AX45" s="390"/>
      <c r="AY45" s="390"/>
      <c r="AZ45" s="390"/>
      <c r="BA45" s="397"/>
      <c r="BB45" s="520" t="str">
        <f>IF(AND(IFERROR(FIND("借地権",J43,1),0)&gt;0,入力シート!E154&lt;&gt;"",入力シート!E160&lt;&gt;""),入力シート!E160,IF(AND(IFERROR(FIND("借地権",J43,1),0)&gt;0,入力シート!E154&lt;&gt;"",入力シート!E160=""),入力シート!E154,""))</f>
        <v/>
      </c>
      <c r="BC45" s="521"/>
      <c r="BD45" s="521"/>
      <c r="BE45" s="521"/>
      <c r="BF45" s="521"/>
      <c r="BG45" s="521"/>
      <c r="BH45" s="521"/>
      <c r="BI45" s="521"/>
      <c r="BJ45" s="521"/>
      <c r="BK45" s="521"/>
      <c r="BL45" s="521"/>
      <c r="BM45" s="522"/>
      <c r="BN45" s="339" t="str">
        <f>IF(IFERROR(FIND("借地権",BH43,1),0)&gt;0,IF(入力シート!E161&lt;&gt;"",入力シート!E161,入力シート!E155),"")</f>
        <v/>
      </c>
      <c r="BO45" s="340"/>
      <c r="BP45" s="340"/>
      <c r="BQ45" s="340"/>
      <c r="BR45" s="340"/>
      <c r="BS45" s="340"/>
      <c r="BT45" s="340"/>
      <c r="BU45" s="340"/>
      <c r="BV45" s="340"/>
      <c r="BW45" s="340"/>
      <c r="BX45" s="340"/>
      <c r="BY45" s="340"/>
      <c r="BZ45" s="340"/>
      <c r="CA45" s="341"/>
      <c r="CB45" s="517"/>
      <c r="CC45" s="518"/>
      <c r="CD45" s="518"/>
      <c r="CE45" s="518"/>
      <c r="CF45" s="518"/>
      <c r="CG45" s="518"/>
      <c r="CH45" s="518"/>
      <c r="CI45" s="518"/>
      <c r="CJ45" s="518"/>
      <c r="CK45" s="518"/>
      <c r="CL45" s="518"/>
      <c r="CM45" s="518"/>
      <c r="CN45" s="518"/>
      <c r="CO45" s="518"/>
      <c r="CP45" s="518"/>
      <c r="CQ45" s="518"/>
      <c r="CR45" s="518"/>
      <c r="CS45" s="519"/>
    </row>
    <row r="46" spans="3:97" ht="10.5" customHeight="1" x14ac:dyDescent="0.15">
      <c r="C46" s="383"/>
      <c r="D46" s="384"/>
      <c r="E46" s="384"/>
      <c r="F46" s="384"/>
      <c r="G46" s="385"/>
      <c r="H46" s="691"/>
      <c r="I46" s="692"/>
      <c r="J46" s="729"/>
      <c r="K46" s="730"/>
      <c r="L46" s="730"/>
      <c r="M46" s="730"/>
      <c r="N46" s="730"/>
      <c r="O46" s="730"/>
      <c r="P46" s="730"/>
      <c r="Q46" s="730"/>
      <c r="R46" s="730"/>
      <c r="S46" s="730"/>
      <c r="T46" s="730"/>
      <c r="U46" s="730"/>
      <c r="V46" s="730"/>
      <c r="W46" s="731"/>
      <c r="X46" s="398"/>
      <c r="Y46" s="370"/>
      <c r="Z46" s="370"/>
      <c r="AA46" s="370"/>
      <c r="AB46" s="370"/>
      <c r="AC46" s="370"/>
      <c r="AD46" s="370"/>
      <c r="AE46" s="370"/>
      <c r="AF46" s="370"/>
      <c r="AG46" s="371"/>
      <c r="AH46" s="369"/>
      <c r="AI46" s="370"/>
      <c r="AJ46" s="370"/>
      <c r="AK46" s="370"/>
      <c r="AL46" s="370"/>
      <c r="AM46" s="370"/>
      <c r="AN46" s="370"/>
      <c r="AO46" s="370"/>
      <c r="AP46" s="370"/>
      <c r="AQ46" s="371"/>
      <c r="AR46" s="396"/>
      <c r="AS46" s="390"/>
      <c r="AT46" s="390"/>
      <c r="AU46" s="390"/>
      <c r="AV46" s="390"/>
      <c r="AW46" s="390"/>
      <c r="AX46" s="390"/>
      <c r="AY46" s="390"/>
      <c r="AZ46" s="390"/>
      <c r="BA46" s="397"/>
      <c r="BB46" s="520"/>
      <c r="BC46" s="521"/>
      <c r="BD46" s="521"/>
      <c r="BE46" s="521"/>
      <c r="BF46" s="521"/>
      <c r="BG46" s="521"/>
      <c r="BH46" s="521"/>
      <c r="BI46" s="521"/>
      <c r="BJ46" s="521"/>
      <c r="BK46" s="521"/>
      <c r="BL46" s="521"/>
      <c r="BM46" s="522"/>
      <c r="BN46" s="339"/>
      <c r="BO46" s="340"/>
      <c r="BP46" s="340"/>
      <c r="BQ46" s="340"/>
      <c r="BR46" s="340"/>
      <c r="BS46" s="340"/>
      <c r="BT46" s="340"/>
      <c r="BU46" s="340"/>
      <c r="BV46" s="340"/>
      <c r="BW46" s="340"/>
      <c r="BX46" s="340"/>
      <c r="BY46" s="340"/>
      <c r="BZ46" s="340"/>
      <c r="CA46" s="341"/>
      <c r="CB46" s="538" t="str">
        <f>IF(CB40="","容 積 率　　　　％","")</f>
        <v>容 積 率　　　　％</v>
      </c>
      <c r="CC46" s="539"/>
      <c r="CD46" s="539"/>
      <c r="CE46" s="539"/>
      <c r="CF46" s="539"/>
      <c r="CG46" s="539"/>
      <c r="CH46" s="539"/>
      <c r="CI46" s="539"/>
      <c r="CJ46" s="539"/>
      <c r="CK46" s="539"/>
      <c r="CL46" s="539"/>
      <c r="CM46" s="539"/>
      <c r="CN46" s="539"/>
      <c r="CO46" s="539"/>
      <c r="CP46" s="539"/>
      <c r="CQ46" s="539"/>
      <c r="CR46" s="539"/>
      <c r="CS46" s="540"/>
    </row>
    <row r="47" spans="3:97" ht="10.5" customHeight="1" x14ac:dyDescent="0.15">
      <c r="C47" s="383"/>
      <c r="D47" s="384"/>
      <c r="E47" s="384"/>
      <c r="F47" s="384"/>
      <c r="G47" s="385"/>
      <c r="H47" s="376">
        <v>3</v>
      </c>
      <c r="I47" s="377"/>
      <c r="J47" s="390"/>
      <c r="K47" s="390"/>
      <c r="L47" s="390"/>
      <c r="M47" s="390"/>
      <c r="N47" s="390"/>
      <c r="O47" s="390"/>
      <c r="P47" s="390"/>
      <c r="Q47" s="390"/>
      <c r="R47" s="390"/>
      <c r="S47" s="390"/>
      <c r="T47" s="390"/>
      <c r="U47" s="390"/>
      <c r="V47" s="390"/>
      <c r="W47" s="391"/>
      <c r="X47" s="398" t="str">
        <f>IF(AND(IFERROR(FIND("借地権",J43,1),0)&gt;0,入力シート!E163&lt;&gt;""),入力シート!E163,"")</f>
        <v/>
      </c>
      <c r="Y47" s="370"/>
      <c r="Z47" s="370"/>
      <c r="AA47" s="370"/>
      <c r="AB47" s="370"/>
      <c r="AC47" s="370"/>
      <c r="AD47" s="370"/>
      <c r="AE47" s="370"/>
      <c r="AF47" s="370"/>
      <c r="AG47" s="371"/>
      <c r="AH47" s="369" t="str">
        <f>IF(AND(IFERROR(FIND("借地権",J43,1),0)&gt;0,入力シート!E164&lt;&gt;""),入力シート!E164,"")</f>
        <v/>
      </c>
      <c r="AI47" s="370"/>
      <c r="AJ47" s="370"/>
      <c r="AK47" s="370"/>
      <c r="AL47" s="370"/>
      <c r="AM47" s="370"/>
      <c r="AN47" s="370"/>
      <c r="AO47" s="370"/>
      <c r="AP47" s="370"/>
      <c r="AQ47" s="371"/>
      <c r="AR47" s="396" t="str">
        <f>IF(AND(IFERROR(FIND("借地権",J43,1),0)&gt;0,入力シート!E165&lt;&gt;""),入力シート!E165,"")</f>
        <v/>
      </c>
      <c r="AS47" s="390"/>
      <c r="AT47" s="390"/>
      <c r="AU47" s="390"/>
      <c r="AV47" s="390"/>
      <c r="AW47" s="390"/>
      <c r="AX47" s="390"/>
      <c r="AY47" s="390"/>
      <c r="AZ47" s="390"/>
      <c r="BA47" s="397"/>
      <c r="BB47" s="520" t="str">
        <f>IF(AND(IFERROR(FIND("借地権",J43,1),0)&gt;0,入力シート!E166&lt;&gt;""),入力シート!E166,"")</f>
        <v/>
      </c>
      <c r="BC47" s="521"/>
      <c r="BD47" s="521"/>
      <c r="BE47" s="521"/>
      <c r="BF47" s="521"/>
      <c r="BG47" s="521"/>
      <c r="BH47" s="521"/>
      <c r="BI47" s="521"/>
      <c r="BJ47" s="521"/>
      <c r="BK47" s="521"/>
      <c r="BL47" s="521"/>
      <c r="BM47" s="522"/>
      <c r="BN47" s="339" t="str">
        <f>IF(IFERROR(FIND("借地権",BH43,1),0)&gt;0,IF(入力シート!E167&lt;&gt;"",入力シート!E167,""),"")</f>
        <v/>
      </c>
      <c r="BO47" s="340"/>
      <c r="BP47" s="340"/>
      <c r="BQ47" s="340"/>
      <c r="BR47" s="340"/>
      <c r="BS47" s="340"/>
      <c r="BT47" s="340"/>
      <c r="BU47" s="340"/>
      <c r="BV47" s="340"/>
      <c r="BW47" s="340"/>
      <c r="BX47" s="340"/>
      <c r="BY47" s="340"/>
      <c r="BZ47" s="340"/>
      <c r="CA47" s="341"/>
      <c r="CB47" s="538"/>
      <c r="CC47" s="539"/>
      <c r="CD47" s="539"/>
      <c r="CE47" s="539"/>
      <c r="CF47" s="539"/>
      <c r="CG47" s="539"/>
      <c r="CH47" s="539"/>
      <c r="CI47" s="539"/>
      <c r="CJ47" s="539"/>
      <c r="CK47" s="539"/>
      <c r="CL47" s="539"/>
      <c r="CM47" s="539"/>
      <c r="CN47" s="539"/>
      <c r="CO47" s="539"/>
      <c r="CP47" s="539"/>
      <c r="CQ47" s="539"/>
      <c r="CR47" s="539"/>
      <c r="CS47" s="540"/>
    </row>
    <row r="48" spans="3:97" ht="10.5" customHeight="1" x14ac:dyDescent="0.15">
      <c r="C48" s="386"/>
      <c r="D48" s="387"/>
      <c r="E48" s="387"/>
      <c r="F48" s="387"/>
      <c r="G48" s="388"/>
      <c r="H48" s="378"/>
      <c r="I48" s="379"/>
      <c r="J48" s="392"/>
      <c r="K48" s="392"/>
      <c r="L48" s="392"/>
      <c r="M48" s="392"/>
      <c r="N48" s="392"/>
      <c r="O48" s="392"/>
      <c r="P48" s="392"/>
      <c r="Q48" s="392"/>
      <c r="R48" s="392"/>
      <c r="S48" s="392"/>
      <c r="T48" s="392"/>
      <c r="U48" s="392"/>
      <c r="V48" s="392"/>
      <c r="W48" s="393"/>
      <c r="X48" s="399"/>
      <c r="Y48" s="373"/>
      <c r="Z48" s="373"/>
      <c r="AA48" s="373"/>
      <c r="AB48" s="373"/>
      <c r="AC48" s="373"/>
      <c r="AD48" s="373"/>
      <c r="AE48" s="373"/>
      <c r="AF48" s="373"/>
      <c r="AG48" s="374"/>
      <c r="AH48" s="372"/>
      <c r="AI48" s="373"/>
      <c r="AJ48" s="373"/>
      <c r="AK48" s="373"/>
      <c r="AL48" s="373"/>
      <c r="AM48" s="373"/>
      <c r="AN48" s="373"/>
      <c r="AO48" s="373"/>
      <c r="AP48" s="373"/>
      <c r="AQ48" s="374"/>
      <c r="AR48" s="527"/>
      <c r="AS48" s="392"/>
      <c r="AT48" s="392"/>
      <c r="AU48" s="392"/>
      <c r="AV48" s="392"/>
      <c r="AW48" s="392"/>
      <c r="AX48" s="392"/>
      <c r="AY48" s="392"/>
      <c r="AZ48" s="392"/>
      <c r="BA48" s="528"/>
      <c r="BB48" s="523"/>
      <c r="BC48" s="524"/>
      <c r="BD48" s="524"/>
      <c r="BE48" s="524"/>
      <c r="BF48" s="524"/>
      <c r="BG48" s="524"/>
      <c r="BH48" s="524"/>
      <c r="BI48" s="524"/>
      <c r="BJ48" s="524"/>
      <c r="BK48" s="524"/>
      <c r="BL48" s="524"/>
      <c r="BM48" s="525"/>
      <c r="BN48" s="529"/>
      <c r="BO48" s="530"/>
      <c r="BP48" s="530"/>
      <c r="BQ48" s="530"/>
      <c r="BR48" s="530"/>
      <c r="BS48" s="530"/>
      <c r="BT48" s="530"/>
      <c r="BU48" s="530"/>
      <c r="BV48" s="530"/>
      <c r="BW48" s="530"/>
      <c r="BX48" s="530"/>
      <c r="BY48" s="530"/>
      <c r="BZ48" s="530"/>
      <c r="CA48" s="531"/>
      <c r="CB48" s="355"/>
      <c r="CC48" s="356"/>
      <c r="CD48" s="356"/>
      <c r="CE48" s="356"/>
      <c r="CF48" s="356"/>
      <c r="CG48" s="356"/>
      <c r="CH48" s="356"/>
      <c r="CI48" s="356"/>
      <c r="CJ48" s="356"/>
      <c r="CK48" s="356"/>
      <c r="CL48" s="356"/>
      <c r="CM48" s="356"/>
      <c r="CN48" s="356"/>
      <c r="CO48" s="356"/>
      <c r="CP48" s="356"/>
      <c r="CQ48" s="356"/>
      <c r="CR48" s="356"/>
      <c r="CS48" s="357"/>
    </row>
    <row r="49" spans="1:99" ht="12" customHeight="1" x14ac:dyDescent="0.15">
      <c r="C49" s="237" t="s">
        <v>46</v>
      </c>
      <c r="D49" s="238"/>
      <c r="E49" s="389" t="s">
        <v>14</v>
      </c>
      <c r="F49" s="389"/>
      <c r="G49" s="375" t="s">
        <v>47</v>
      </c>
      <c r="H49" s="375"/>
      <c r="I49" s="375"/>
      <c r="J49" s="375"/>
      <c r="K49" s="375"/>
      <c r="L49" s="375"/>
      <c r="M49" s="375"/>
      <c r="N49" s="375"/>
      <c r="O49" s="375"/>
      <c r="P49" s="375"/>
      <c r="Q49" s="375"/>
      <c r="R49" s="375"/>
      <c r="S49" s="375"/>
      <c r="T49" s="375"/>
      <c r="U49" s="375"/>
      <c r="V49" s="375"/>
      <c r="W49" s="375"/>
      <c r="X49" s="375"/>
      <c r="Y49" s="375"/>
      <c r="Z49" s="375"/>
      <c r="AA49" s="375"/>
      <c r="AB49" s="375"/>
      <c r="AC49" s="375"/>
      <c r="AD49" s="375"/>
      <c r="AE49" s="375"/>
      <c r="AF49" s="375"/>
      <c r="AG49" s="375"/>
      <c r="AH49" s="375"/>
      <c r="AI49" s="375"/>
      <c r="AJ49" s="375"/>
      <c r="AK49" s="375"/>
      <c r="AL49" s="375"/>
      <c r="AM49" s="375"/>
      <c r="AN49" s="375"/>
      <c r="AO49" s="375"/>
      <c r="AP49" s="375"/>
      <c r="AQ49" s="375"/>
      <c r="AR49" s="375"/>
      <c r="AS49" s="375"/>
      <c r="AT49" s="375"/>
      <c r="AU49" s="375"/>
      <c r="AV49" s="375"/>
      <c r="AW49" s="375"/>
      <c r="AX49" s="513"/>
      <c r="AY49" s="513"/>
      <c r="AZ49" s="513"/>
      <c r="BA49" s="513"/>
      <c r="BB49" s="513"/>
      <c r="BC49" s="510" t="s">
        <v>71</v>
      </c>
      <c r="BD49" s="511"/>
      <c r="BE49" s="511"/>
      <c r="BF49" s="511"/>
      <c r="BG49" s="511"/>
      <c r="BH49" s="511"/>
      <c r="BI49" s="511"/>
      <c r="BJ49" s="512"/>
      <c r="BK49" s="514"/>
      <c r="BL49" s="515"/>
      <c r="BM49" s="515"/>
      <c r="BN49" s="515"/>
      <c r="BO49" s="516"/>
      <c r="BP49" s="345" t="s">
        <v>48</v>
      </c>
      <c r="BQ49" s="346"/>
      <c r="BR49" s="346"/>
      <c r="BS49" s="346"/>
      <c r="BT49" s="346"/>
      <c r="BU49" s="346"/>
      <c r="BV49" s="346"/>
      <c r="BW49" s="346"/>
      <c r="BX49" s="346"/>
      <c r="BY49" s="346"/>
      <c r="BZ49" s="346"/>
      <c r="CA49" s="346"/>
      <c r="CB49" s="346"/>
      <c r="CC49" s="346"/>
      <c r="CD49" s="346"/>
      <c r="CE49" s="346"/>
      <c r="CF49" s="346"/>
      <c r="CG49" s="346"/>
      <c r="CH49" s="346"/>
      <c r="CI49" s="346"/>
      <c r="CJ49" s="346"/>
      <c r="CK49" s="346"/>
      <c r="CL49" s="346"/>
      <c r="CM49" s="346"/>
      <c r="CN49" s="346"/>
      <c r="CO49" s="346"/>
      <c r="CP49" s="346"/>
      <c r="CQ49" s="346"/>
      <c r="CR49" s="346"/>
      <c r="CS49" s="3"/>
    </row>
    <row r="50" spans="1:99" ht="12" customHeight="1" x14ac:dyDescent="0.15">
      <c r="C50" s="239"/>
      <c r="D50" s="240"/>
      <c r="E50" s="389"/>
      <c r="F50" s="389"/>
      <c r="G50" s="394" t="s">
        <v>49</v>
      </c>
      <c r="H50" s="395"/>
      <c r="I50" s="395"/>
      <c r="J50" s="395"/>
      <c r="K50" s="395"/>
      <c r="L50" s="395"/>
      <c r="M50" s="395"/>
      <c r="N50" s="344" t="s">
        <v>50</v>
      </c>
      <c r="O50" s="344"/>
      <c r="P50" s="344"/>
      <c r="Q50" s="344"/>
      <c r="R50" s="344"/>
      <c r="S50" s="344"/>
      <c r="T50" s="344"/>
      <c r="U50" s="344"/>
      <c r="V50" s="344"/>
      <c r="W50" s="344"/>
      <c r="X50" s="344"/>
      <c r="Y50" s="344"/>
      <c r="Z50" s="344"/>
      <c r="AA50" s="344"/>
      <c r="AB50" s="344"/>
      <c r="AC50" s="344"/>
      <c r="AD50" s="344"/>
      <c r="AE50" s="344"/>
      <c r="AF50" s="344" t="s">
        <v>51</v>
      </c>
      <c r="AG50" s="344"/>
      <c r="AH50" s="344"/>
      <c r="AI50" s="344"/>
      <c r="AJ50" s="344"/>
      <c r="AK50" s="344"/>
      <c r="AL50" s="344"/>
      <c r="AM50" s="344"/>
      <c r="AN50" s="344"/>
      <c r="AO50" s="344"/>
      <c r="AP50" s="344"/>
      <c r="AQ50" s="344"/>
      <c r="AR50" s="344"/>
      <c r="AS50" s="344"/>
      <c r="AT50" s="344"/>
      <c r="AU50" s="344"/>
      <c r="AV50" s="344"/>
      <c r="AW50" s="344"/>
      <c r="AX50" s="344" t="s">
        <v>52</v>
      </c>
      <c r="AY50" s="344"/>
      <c r="AZ50" s="344"/>
      <c r="BA50" s="344"/>
      <c r="BB50" s="344"/>
      <c r="BC50" s="344"/>
      <c r="BD50" s="344"/>
      <c r="BE50" s="344"/>
      <c r="BF50" s="344"/>
      <c r="BG50" s="344"/>
      <c r="BH50" s="344"/>
      <c r="BI50" s="344"/>
      <c r="BJ50" s="344"/>
      <c r="BK50" s="344"/>
      <c r="BL50" s="344"/>
      <c r="BM50" s="344"/>
      <c r="BN50" s="344"/>
      <c r="BO50" s="526"/>
      <c r="BP50" s="342" t="s">
        <v>32</v>
      </c>
      <c r="BQ50" s="343"/>
      <c r="BR50" s="343"/>
      <c r="BS50" s="343"/>
      <c r="BT50" s="343"/>
      <c r="BU50" s="343"/>
      <c r="BV50" s="343"/>
      <c r="BW50" s="343"/>
      <c r="BX50" s="344" t="s">
        <v>52</v>
      </c>
      <c r="BY50" s="344"/>
      <c r="BZ50" s="344"/>
      <c r="CA50" s="344"/>
      <c r="CB50" s="344"/>
      <c r="CC50" s="344"/>
      <c r="CD50" s="344"/>
      <c r="CE50" s="344"/>
      <c r="CF50" s="344"/>
      <c r="CG50" s="344"/>
      <c r="CH50" s="344"/>
      <c r="CI50" s="344"/>
      <c r="CJ50" s="344"/>
      <c r="CK50" s="344"/>
      <c r="CL50" s="344"/>
      <c r="CM50" s="344"/>
      <c r="CN50" s="344"/>
      <c r="CO50" s="344"/>
      <c r="CP50" s="344"/>
      <c r="CQ50" s="344"/>
      <c r="CR50" s="344"/>
      <c r="CS50" s="344"/>
    </row>
    <row r="51" spans="1:99" ht="9" customHeight="1" x14ac:dyDescent="0.15">
      <c r="C51" s="239"/>
      <c r="D51" s="240"/>
      <c r="E51" s="693"/>
      <c r="F51" s="693"/>
      <c r="G51" s="251"/>
      <c r="H51" s="252"/>
      <c r="I51" s="252"/>
      <c r="J51" s="252"/>
      <c r="K51" s="252"/>
      <c r="L51" s="252"/>
      <c r="M51" s="253"/>
      <c r="N51" s="318" t="s">
        <v>53</v>
      </c>
      <c r="O51" s="315"/>
      <c r="P51" s="315"/>
      <c r="Q51" s="315"/>
      <c r="R51" s="315"/>
      <c r="S51" s="315"/>
      <c r="T51" s="315" t="s">
        <v>54</v>
      </c>
      <c r="U51" s="315"/>
      <c r="V51" s="315"/>
      <c r="W51" s="315"/>
      <c r="X51" s="315"/>
      <c r="Y51" s="315"/>
      <c r="Z51" s="315" t="s">
        <v>55</v>
      </c>
      <c r="AA51" s="400"/>
      <c r="AB51" s="318"/>
      <c r="AC51" s="315"/>
      <c r="AD51" s="315"/>
      <c r="AE51" s="358"/>
      <c r="AF51" s="318"/>
      <c r="AG51" s="315"/>
      <c r="AH51" s="315"/>
      <c r="AI51" s="315"/>
      <c r="AJ51" s="315" t="s">
        <v>56</v>
      </c>
      <c r="AK51" s="315"/>
      <c r="AL51" s="315"/>
      <c r="AM51" s="315"/>
      <c r="AN51" s="315"/>
      <c r="AO51" s="315"/>
      <c r="AP51" s="315" t="s">
        <v>54</v>
      </c>
      <c r="AQ51" s="315"/>
      <c r="AR51" s="315"/>
      <c r="AS51" s="315"/>
      <c r="AT51" s="315"/>
      <c r="AU51" s="315"/>
      <c r="AV51" s="315" t="s">
        <v>57</v>
      </c>
      <c r="AW51" s="358"/>
      <c r="AX51" s="695"/>
      <c r="AY51" s="695"/>
      <c r="AZ51" s="695"/>
      <c r="BA51" s="695"/>
      <c r="BB51" s="695"/>
      <c r="BC51" s="695"/>
      <c r="BD51" s="695"/>
      <c r="BE51" s="695"/>
      <c r="BF51" s="695"/>
      <c r="BG51" s="695"/>
      <c r="BH51" s="695"/>
      <c r="BI51" s="695"/>
      <c r="BJ51" s="695"/>
      <c r="BK51" s="695"/>
      <c r="BL51" s="695"/>
      <c r="BM51" s="695"/>
      <c r="BN51" s="695"/>
      <c r="BO51" s="696"/>
      <c r="BP51" s="316"/>
      <c r="BQ51" s="317"/>
      <c r="BR51" s="317"/>
      <c r="BS51" s="317"/>
      <c r="BT51" s="317"/>
      <c r="BU51" s="317"/>
      <c r="BV51" s="317"/>
      <c r="BW51" s="317"/>
      <c r="BX51" s="317"/>
      <c r="BY51" s="318"/>
      <c r="BZ51" s="315" t="s">
        <v>58</v>
      </c>
      <c r="CA51" s="315"/>
      <c r="CB51" s="315"/>
      <c r="CC51" s="315"/>
      <c r="CD51" s="315"/>
      <c r="CE51" s="315"/>
      <c r="CF51" s="315" t="s">
        <v>56</v>
      </c>
      <c r="CG51" s="315"/>
      <c r="CH51" s="315"/>
      <c r="CI51" s="315"/>
      <c r="CJ51" s="315"/>
      <c r="CK51" s="315"/>
      <c r="CL51" s="315" t="s">
        <v>54</v>
      </c>
      <c r="CM51" s="315"/>
      <c r="CN51" s="315"/>
      <c r="CO51" s="315"/>
      <c r="CP51" s="315"/>
      <c r="CQ51" s="315"/>
      <c r="CR51" s="315" t="s">
        <v>57</v>
      </c>
      <c r="CS51" s="358"/>
      <c r="CT51" s="11"/>
      <c r="CU51" s="11"/>
    </row>
    <row r="52" spans="1:99" ht="16.5" customHeight="1" x14ac:dyDescent="0.15">
      <c r="C52" s="239"/>
      <c r="D52" s="240"/>
      <c r="E52" s="741">
        <f>IF(入力シート!E173="",0,IF(入力シート!E174=0,入力シート!E176,入力シート!E173))</f>
        <v>0</v>
      </c>
      <c r="F52" s="741"/>
      <c r="G52" s="245" t="str">
        <f>IF(OR(入力シート!E57=0,入力シート!E57=""),"",入力シート!E57)</f>
        <v/>
      </c>
      <c r="H52" s="246"/>
      <c r="I52" s="246"/>
      <c r="J52" s="246"/>
      <c r="K52" s="246"/>
      <c r="L52" s="246"/>
      <c r="M52" s="247"/>
      <c r="N52" s="361" t="str">
        <f t="shared" ref="N52:N54" si="0">IF(E52&gt;=1000000,MOD(INT(E52/1000000),10),"")</f>
        <v/>
      </c>
      <c r="O52" s="362"/>
      <c r="P52" s="362" t="str">
        <f t="shared" ref="P52:P54" si="1">IF(E52&gt;=100000,MOD(INT(E52/100000),10),"")</f>
        <v/>
      </c>
      <c r="Q52" s="362"/>
      <c r="R52" s="362" t="str">
        <f t="shared" ref="R52:R54" si="2">IF(E52&gt;=10000,MOD(INT(E52/10000),10),"")</f>
        <v/>
      </c>
      <c r="S52" s="362"/>
      <c r="T52" s="362" t="str">
        <f t="shared" ref="T52:T54" si="3">IF(E52&gt;=1000,MOD(INT(E52/1000),10),"")</f>
        <v/>
      </c>
      <c r="U52" s="362"/>
      <c r="V52" s="362" t="str">
        <f t="shared" ref="V52:V54" si="4">IF(E52&gt;=100,MOD(INT(E52/100),10),"")</f>
        <v/>
      </c>
      <c r="W52" s="362"/>
      <c r="X52" s="362" t="str">
        <f t="shared" ref="X52:X54" si="5">IF(E52&gt;=10,MOD(INT(E52/10),10),"")</f>
        <v/>
      </c>
      <c r="Y52" s="362"/>
      <c r="Z52" s="362" t="str">
        <f>IF(E52&gt;=1,MOD(INT(E52/1),10),"")</f>
        <v/>
      </c>
      <c r="AA52" s="558"/>
      <c r="AB52" s="361" t="str">
        <f t="shared" ref="AB52:AB54" si="6">IF(E52&gt;0,MOD(INT(E52*10/1),10),"")</f>
        <v/>
      </c>
      <c r="AC52" s="362"/>
      <c r="AD52" s="362" t="str">
        <f t="shared" ref="AD52:AD54" si="7">IF(E52&gt;0,MOD(INT(E52*100/1),10),"")</f>
        <v/>
      </c>
      <c r="AE52" s="363"/>
      <c r="AF52" s="361" t="str">
        <f>IF(OR(E52=0,AY52=""),"",IF(INT(AY52/E52)&gt;=100000000,MOD(INT(AY52/E52/100000000),10),""))</f>
        <v/>
      </c>
      <c r="AG52" s="362"/>
      <c r="AH52" s="362" t="str">
        <f>IF(OR(E52=0,AY52=""),"",IF(INT(AY52/E52)&gt;=10000000,MOD(INT(AY52/E52/10000000),10),""))</f>
        <v/>
      </c>
      <c r="AI52" s="362"/>
      <c r="AJ52" s="362" t="str">
        <f>IF(OR(E52=0,AY52=""),"",IF(INT(AY52/E52)&gt;=1000000,MOD(INT(AY52/E52/1000000),10),""))</f>
        <v/>
      </c>
      <c r="AK52" s="362"/>
      <c r="AL52" s="362" t="str">
        <f>IF(OR(E52=0,AY52=""),"",IF(INT(AY52/E52)&gt;=100000,MOD(INT(AY52/E52/100000),10),""))</f>
        <v/>
      </c>
      <c r="AM52" s="362"/>
      <c r="AN52" s="362" t="str">
        <f>IF(OR(E52=0,AY52=""),"",IF(INT(AY52/E52)&gt;=10000,MOD(INT(AY52/E52/10000),10),""))</f>
        <v/>
      </c>
      <c r="AO52" s="362"/>
      <c r="AP52" s="362" t="str">
        <f>IF(OR(E52=0,AY52=""),"",IF(INT(AY52/E52)&gt;=1000,MOD(INT(AY52/E52/1000),10),""))</f>
        <v/>
      </c>
      <c r="AQ52" s="362"/>
      <c r="AR52" s="362" t="str">
        <f>IF(OR(E52=0,AY52=""),"",IF(INT(AY52/E52)&gt;=100,MOD(INT(AY52/E52/100),10),""))</f>
        <v/>
      </c>
      <c r="AS52" s="362"/>
      <c r="AT52" s="362" t="str">
        <f>IF(OR(E52=0,AY52=""),"",IF(INT(AY52/E52)&gt;=10,MOD(INT(AY52/E52/10),10),""))</f>
        <v/>
      </c>
      <c r="AU52" s="362"/>
      <c r="AV52" s="362" t="str">
        <f>IF(OR(E52=0,AY52=""),"",IF(INT(AY52/E52)&gt;=1,MOD(INT(AY52/E52/1),10),""))</f>
        <v/>
      </c>
      <c r="AW52" s="363"/>
      <c r="AX52" s="5">
        <f>IF(AND(CT52&gt;0,AY52&lt;&gt;0),ROUND(AY52/CT52,0),0)</f>
        <v>0</v>
      </c>
      <c r="AY52" s="366" t="str">
        <f>IF(OR(入力シート!E177=0,入力シート!E177=""),"",入力シート!E177)</f>
        <v/>
      </c>
      <c r="AZ52" s="366"/>
      <c r="BA52" s="366"/>
      <c r="BB52" s="366"/>
      <c r="BC52" s="366"/>
      <c r="BD52" s="366"/>
      <c r="BE52" s="366"/>
      <c r="BF52" s="366"/>
      <c r="BG52" s="366"/>
      <c r="BH52" s="366"/>
      <c r="BI52" s="366"/>
      <c r="BJ52" s="366"/>
      <c r="BK52" s="366"/>
      <c r="BL52" s="366"/>
      <c r="BM52" s="366"/>
      <c r="BN52" s="366"/>
      <c r="BO52" s="367"/>
      <c r="BP52" s="359" t="str">
        <f>IF(OR(入力シート!E185=0,入力シート!E185=""),"",入力シート!E185)</f>
        <v/>
      </c>
      <c r="BQ52" s="359"/>
      <c r="BR52" s="359"/>
      <c r="BS52" s="359"/>
      <c r="BT52" s="359"/>
      <c r="BU52" s="359"/>
      <c r="BV52" s="359"/>
      <c r="BW52" s="360"/>
      <c r="BX52" s="232" t="str">
        <f>IF(BP52="","",IF(入力シート!E188&gt;=10000000000,MOD(INT(入力シート!E188/10000000000),10),""))</f>
        <v/>
      </c>
      <c r="BY52" s="233"/>
      <c r="BZ52" s="233" t="str">
        <f>IF(BP52="","",IF(入力シート!E188&gt;=1000000000,MOD(INT(入力シート!E188/1000000000),10),""))</f>
        <v/>
      </c>
      <c r="CA52" s="233"/>
      <c r="CB52" s="233" t="str">
        <f>IF(BP52="","",IF(入力シート!E188&gt;=100000000,MOD(INT(入力シート!E188/100000000),10),""))</f>
        <v/>
      </c>
      <c r="CC52" s="233"/>
      <c r="CD52" s="233" t="str">
        <f>IF(BP52="","",IF(入力シート!E188&gt;=10000000,MOD(INT(入力シート!E188/10000000),10),""))</f>
        <v/>
      </c>
      <c r="CE52" s="233"/>
      <c r="CF52" s="233" t="str">
        <f>IF(BP52="","",IF(入力シート!E188&gt;=1000000,MOD(INT(入力シート!E188/1000000),10),""))</f>
        <v/>
      </c>
      <c r="CG52" s="233"/>
      <c r="CH52" s="233" t="str">
        <f>IF(BP52="","",IF(入力シート!E188&gt;=100000,MOD(INT(入力シート!E188/100000),10),""))</f>
        <v/>
      </c>
      <c r="CI52" s="233"/>
      <c r="CJ52" s="233" t="str">
        <f>IF(BP52="","",IF(入力シート!E188&gt;=10000,MOD(INT(入力シート!E188/10000),10),""))</f>
        <v/>
      </c>
      <c r="CK52" s="233"/>
      <c r="CL52" s="233" t="str">
        <f>IF(BP52="","",IF(入力シート!E188&gt;=1000,MOD(INT(入力シート!E188/1000),10),""))</f>
        <v/>
      </c>
      <c r="CM52" s="233"/>
      <c r="CN52" s="233" t="str">
        <f>IF(BP52="","",IF(入力シート!E188&gt;=100,MOD(INT(入力シート!E188/100),10),""))</f>
        <v/>
      </c>
      <c r="CO52" s="233"/>
      <c r="CP52" s="233" t="str">
        <f>IF(BP52="","",IF(入力シート!E188&gt;=10,MOD(INT(入力シート!E188/10),10),""))</f>
        <v/>
      </c>
      <c r="CQ52" s="233"/>
      <c r="CR52" s="347" t="str">
        <f>IF(BP52="","",IF(入力シート!E188&gt;=1,MOD(INT(入力シート!E188/1),10),0))</f>
        <v/>
      </c>
      <c r="CS52" s="348"/>
      <c r="CT52" s="11"/>
      <c r="CU52" s="11"/>
    </row>
    <row r="53" spans="1:99" ht="16.5" customHeight="1" x14ac:dyDescent="0.15">
      <c r="C53" s="239"/>
      <c r="D53" s="240"/>
      <c r="E53" s="740">
        <f>IF(入力シート!E174="",0,入力シート!E174)</f>
        <v>0</v>
      </c>
      <c r="F53" s="740"/>
      <c r="G53" s="248" t="str">
        <f>IF(OR(入力シート!E77=0,入力シート!E77=""),"",入力シート!E77)</f>
        <v/>
      </c>
      <c r="H53" s="249"/>
      <c r="I53" s="249"/>
      <c r="J53" s="249"/>
      <c r="K53" s="249"/>
      <c r="L53" s="249"/>
      <c r="M53" s="250"/>
      <c r="N53" s="243" t="str">
        <f t="shared" si="0"/>
        <v/>
      </c>
      <c r="O53" s="244"/>
      <c r="P53" s="244" t="str">
        <f t="shared" si="1"/>
        <v/>
      </c>
      <c r="Q53" s="244"/>
      <c r="R53" s="244" t="str">
        <f t="shared" si="2"/>
        <v/>
      </c>
      <c r="S53" s="244"/>
      <c r="T53" s="244" t="str">
        <f t="shared" si="3"/>
        <v/>
      </c>
      <c r="U53" s="244"/>
      <c r="V53" s="244" t="str">
        <f t="shared" si="4"/>
        <v/>
      </c>
      <c r="W53" s="244"/>
      <c r="X53" s="244" t="str">
        <f t="shared" si="5"/>
        <v/>
      </c>
      <c r="Y53" s="244"/>
      <c r="Z53" s="244" t="str">
        <f t="shared" ref="Z53:Z54" si="8">IF(E53&gt;=1,MOD(INT(E53/1),10),"")</f>
        <v/>
      </c>
      <c r="AA53" s="319"/>
      <c r="AB53" s="243" t="str">
        <f t="shared" si="6"/>
        <v/>
      </c>
      <c r="AC53" s="244"/>
      <c r="AD53" s="244" t="str">
        <f t="shared" si="7"/>
        <v/>
      </c>
      <c r="AE53" s="337"/>
      <c r="AF53" s="322" t="str">
        <f>IF(OR(E53=0,AY53=""),"",IF(INT(AY53/E53)&gt;=100000000,MOD(INT(AY53/E53/100000000),10),""))</f>
        <v/>
      </c>
      <c r="AG53" s="320"/>
      <c r="AH53" s="319" t="str">
        <f>IF(OR(E53=0,AY53=""),"",IF(INT(AY53/E53)&gt;=10000000,MOD(INT(AY53/E53/10000000),10),""))</f>
        <v/>
      </c>
      <c r="AI53" s="320"/>
      <c r="AJ53" s="319" t="str">
        <f>IF(OR(E53=0,AY53=""),"",IF(INT(AY53/E53)&gt;=1000000,MOD(INT(AY53/E53/1000000),10),""))</f>
        <v/>
      </c>
      <c r="AK53" s="320"/>
      <c r="AL53" s="319" t="str">
        <f>IF(OR(E53=0,AY53=""),"",IF(INT(AY53/E53)&gt;=100000,MOD(INT(AY53/E53/100000),10),""))</f>
        <v/>
      </c>
      <c r="AM53" s="320"/>
      <c r="AN53" s="319" t="str">
        <f>IF(OR(E53=0,AY53=""),"",IF(INT(AY53/E53)&gt;=10000,MOD(INT(AY53/E53/10000),10),""))</f>
        <v/>
      </c>
      <c r="AO53" s="320"/>
      <c r="AP53" s="319" t="str">
        <f>IF(OR(E53=0,AY53=""),"",IF(INT(AY53/E53)&gt;=1000,MOD(INT(AY53/E53/1000),10),""))</f>
        <v/>
      </c>
      <c r="AQ53" s="320"/>
      <c r="AR53" s="319" t="str">
        <f>IF(OR(E53=0,AY53=""),"",IF(INT(AY53/E53)&gt;=100,MOD(INT(AY53/E53/100),10),""))</f>
        <v/>
      </c>
      <c r="AS53" s="320"/>
      <c r="AT53" s="319" t="str">
        <f>IF(OR(E53=0,AY53=""),"",IF(INT(AY53/E53)&gt;=10,MOD(INT(AY53/E53/10),10),""))</f>
        <v/>
      </c>
      <c r="AU53" s="320"/>
      <c r="AV53" s="319" t="str">
        <f>IF(OR(E53=0,AY53=""),"",IF(INT(AY53/E53)&gt;=1,MOD(INT(AY53/E53/1),10),""))</f>
        <v/>
      </c>
      <c r="AW53" s="351"/>
      <c r="AX53" s="6">
        <f>IF(AND(CT53&gt;0,AY53&lt;&gt;0),ROUND(AY53/CT53,0),0)</f>
        <v>0</v>
      </c>
      <c r="AY53" s="331" t="str">
        <f>IF(OR(入力シート!E178=0,入力シート!E178=""),"",入力シート!E178)</f>
        <v/>
      </c>
      <c r="AZ53" s="331"/>
      <c r="BA53" s="331"/>
      <c r="BB53" s="331"/>
      <c r="BC53" s="331"/>
      <c r="BD53" s="331"/>
      <c r="BE53" s="331"/>
      <c r="BF53" s="331"/>
      <c r="BG53" s="331"/>
      <c r="BH53" s="331"/>
      <c r="BI53" s="331"/>
      <c r="BJ53" s="331"/>
      <c r="BK53" s="331"/>
      <c r="BL53" s="331"/>
      <c r="BM53" s="331"/>
      <c r="BN53" s="331"/>
      <c r="BO53" s="332"/>
      <c r="BP53" s="364" t="str">
        <f>IF(OR(入力シート!E186=0,入力シート!E186=""),"",入力シート!E186)</f>
        <v/>
      </c>
      <c r="BQ53" s="364"/>
      <c r="BR53" s="364"/>
      <c r="BS53" s="364"/>
      <c r="BT53" s="364"/>
      <c r="BU53" s="364"/>
      <c r="BV53" s="364"/>
      <c r="BW53" s="365"/>
      <c r="BX53" s="243" t="str">
        <f>IF(BP53="","",IF(入力シート!E189&gt;=10000000000,MOD(INT(入力シート!E189/10000000000),10),""))</f>
        <v/>
      </c>
      <c r="BY53" s="244"/>
      <c r="BZ53" s="244" t="str">
        <f>IF(BP53="","",IF(入力シート!E189&gt;=1000000000,MOD(INT(入力シート!E189/1000000000),10),""))</f>
        <v/>
      </c>
      <c r="CA53" s="244"/>
      <c r="CB53" s="244" t="str">
        <f>IF(BP53="","",IF(入力シート!E189&gt;=100000000,MOD(INT(入力シート!E189/100000000),10),""))</f>
        <v/>
      </c>
      <c r="CC53" s="244"/>
      <c r="CD53" s="244" t="str">
        <f>IF(BP53="","",IF(入力シート!E189&gt;=10000000,MOD(INT(入力シート!E189/10000000),10),""))</f>
        <v/>
      </c>
      <c r="CE53" s="244"/>
      <c r="CF53" s="244" t="str">
        <f>IF(BP53="","",IF(入力シート!E189&gt;=1000000,MOD(INT(入力シート!E189/1000000),10),""))</f>
        <v/>
      </c>
      <c r="CG53" s="244"/>
      <c r="CH53" s="244" t="str">
        <f>IF(BP53="","",IF(入力シート!E189&gt;=100000,MOD(INT(入力シート!E189/100000),10),""))</f>
        <v/>
      </c>
      <c r="CI53" s="244"/>
      <c r="CJ53" s="244" t="str">
        <f>IF(BP53="","",IF(入力シート!E189&gt;=10000,MOD(INT(入力シート!E189/10000),10),""))</f>
        <v/>
      </c>
      <c r="CK53" s="244"/>
      <c r="CL53" s="244" t="str">
        <f>IF(BP53="","",IF(入力シート!E189&gt;=1000,MOD(INT(入力シート!E189/1000),10),""))</f>
        <v/>
      </c>
      <c r="CM53" s="244"/>
      <c r="CN53" s="244" t="str">
        <f>IF(BP53="","",IF(入力シート!E189&gt;=100,MOD(INT(入力シート!E189/100),10),""))</f>
        <v/>
      </c>
      <c r="CO53" s="244"/>
      <c r="CP53" s="244" t="str">
        <f>IF(BP53="","",IF(入力シート!E189&gt;=10,MOD(INT(入力シート!E189/10),10),""))</f>
        <v/>
      </c>
      <c r="CQ53" s="244"/>
      <c r="CR53" s="319" t="str">
        <f>IF(BP53="","",IF(入力シート!E189&gt;=1,MOD(INT(入力シート!E189/1),10),0))</f>
        <v/>
      </c>
      <c r="CS53" s="351"/>
      <c r="CT53" s="11"/>
      <c r="CU53" s="11"/>
    </row>
    <row r="54" spans="1:99" ht="16.5" customHeight="1" x14ac:dyDescent="0.15">
      <c r="C54" s="239"/>
      <c r="D54" s="240"/>
      <c r="E54" s="739">
        <f>IF(入力シート!E175="",0,入力シート!E175)</f>
        <v>0</v>
      </c>
      <c r="F54" s="739"/>
      <c r="G54" s="245" t="str">
        <f>IF(OR(入力シート!E95=0,入力シート!E95=""),"",入力シート!E95)</f>
        <v/>
      </c>
      <c r="H54" s="246"/>
      <c r="I54" s="246"/>
      <c r="J54" s="246"/>
      <c r="K54" s="246"/>
      <c r="L54" s="246"/>
      <c r="M54" s="247"/>
      <c r="N54" s="232" t="str">
        <f t="shared" si="0"/>
        <v/>
      </c>
      <c r="O54" s="233"/>
      <c r="P54" s="233" t="str">
        <f t="shared" si="1"/>
        <v/>
      </c>
      <c r="Q54" s="233"/>
      <c r="R54" s="233" t="str">
        <f t="shared" si="2"/>
        <v/>
      </c>
      <c r="S54" s="233"/>
      <c r="T54" s="233" t="str">
        <f t="shared" si="3"/>
        <v/>
      </c>
      <c r="U54" s="233"/>
      <c r="V54" s="233" t="str">
        <f t="shared" si="4"/>
        <v/>
      </c>
      <c r="W54" s="233"/>
      <c r="X54" s="233" t="str">
        <f t="shared" si="5"/>
        <v/>
      </c>
      <c r="Y54" s="233"/>
      <c r="Z54" s="233" t="str">
        <f t="shared" si="8"/>
        <v/>
      </c>
      <c r="AA54" s="742"/>
      <c r="AB54" s="232" t="str">
        <f t="shared" si="6"/>
        <v/>
      </c>
      <c r="AC54" s="233"/>
      <c r="AD54" s="233" t="str">
        <f t="shared" si="7"/>
        <v/>
      </c>
      <c r="AE54" s="557"/>
      <c r="AF54" s="268" t="str">
        <f>IF(OR(E54=0,AY54=""),"",IF(INT(AY54/E54)&gt;=100000000,MOD(INT(AY54/E54/100000000),10),""))</f>
        <v/>
      </c>
      <c r="AG54" s="269"/>
      <c r="AH54" s="224" t="str">
        <f>IF(OR(E54=0,AY54=""),"",IF(INT(AY54/E54)&gt;=10000000,MOD(INT(AY54/E54/10000000),10),""))</f>
        <v/>
      </c>
      <c r="AI54" s="269"/>
      <c r="AJ54" s="224" t="str">
        <f>IF(OR(E54=0,AY54=""),"",IF(INT(AY54/E54)&gt;=1000000,MOD(INT(AY54/E54/1000000),10),""))</f>
        <v/>
      </c>
      <c r="AK54" s="269"/>
      <c r="AL54" s="224" t="str">
        <f>IF(OR(E54=0,AY54=""),"",IF(INT(AY54/E54)&gt;=100000,MOD(INT(AY54/E54/100000),10),""))</f>
        <v/>
      </c>
      <c r="AM54" s="269"/>
      <c r="AN54" s="224" t="str">
        <f>IF(OR(E54=0,AY54=""),"",IF(INT(AY54/E54)&gt;=10000,MOD(INT(AY54/E54/10000),10),""))</f>
        <v/>
      </c>
      <c r="AO54" s="269"/>
      <c r="AP54" s="224" t="str">
        <f>IF(OR(E54=0,AY54=""),"",IF(INT(AY54/E54)&gt;=1000,MOD(INT(AY54/E54/1000),10),""))</f>
        <v/>
      </c>
      <c r="AQ54" s="269"/>
      <c r="AR54" s="326" t="str">
        <f>IF(OR(E54=0,AY54=""),"",IF(INT(AY54/E54)&gt;=100,MOD(INT(AY54/E54/100),10),""))</f>
        <v/>
      </c>
      <c r="AS54" s="269"/>
      <c r="AT54" s="224" t="str">
        <f>IF(OR(E54=0,AY54=""),"",IF(INT(AY54/E54)&gt;=10,MOD(INT(AY54/E54/10),10),""))</f>
        <v/>
      </c>
      <c r="AU54" s="269"/>
      <c r="AV54" s="224" t="str">
        <f>IF(OR(E54=0,AY54=""),"",IF(INT(AY54/E54)&gt;=1,MOD(INT(AY54/E54/1),10),""))</f>
        <v/>
      </c>
      <c r="AW54" s="556"/>
      <c r="AX54" s="5">
        <f>IF(AND(CT54&gt;0,AY54&lt;&gt;0),ROUND(AY54/CT54,0),0)</f>
        <v>0</v>
      </c>
      <c r="AY54" s="549" t="str">
        <f>IF(OR(入力シート!E179=0,入力シート!E179=""),"",入力シート!E179)</f>
        <v/>
      </c>
      <c r="AZ54" s="549"/>
      <c r="BA54" s="549"/>
      <c r="BB54" s="549"/>
      <c r="BC54" s="549"/>
      <c r="BD54" s="549"/>
      <c r="BE54" s="549"/>
      <c r="BF54" s="549"/>
      <c r="BG54" s="549"/>
      <c r="BH54" s="549"/>
      <c r="BI54" s="549"/>
      <c r="BJ54" s="549"/>
      <c r="BK54" s="549"/>
      <c r="BL54" s="549"/>
      <c r="BM54" s="549"/>
      <c r="BN54" s="549"/>
      <c r="BO54" s="550"/>
      <c r="BP54" s="544" t="str">
        <f>IF(OR(入力シート!E187=0,入力シート!E187=""),"",入力シート!E187)</f>
        <v/>
      </c>
      <c r="BQ54" s="544"/>
      <c r="BR54" s="544"/>
      <c r="BS54" s="544"/>
      <c r="BT54" s="544"/>
      <c r="BU54" s="544"/>
      <c r="BV54" s="544"/>
      <c r="BW54" s="545"/>
      <c r="BX54" s="225" t="str">
        <f>IF(BP54="","",IF(入力シート!E190&gt;=10000000000,MOD(INT(入力シート!E190/10000000000),10),""))</f>
        <v/>
      </c>
      <c r="BY54" s="207"/>
      <c r="BZ54" s="207" t="str">
        <f>IF(BP54="","",IF(入力シート!E190&gt;=1000000000,MOD(INT(入力シート!E190/1000000000),10),""))</f>
        <v/>
      </c>
      <c r="CA54" s="207"/>
      <c r="CB54" s="207" t="str">
        <f>IF(BP54="","",IF(入力シート!E190&gt;=100000000,MOD(INT(入力シート!E190/100000000),10),""))</f>
        <v/>
      </c>
      <c r="CC54" s="207"/>
      <c r="CD54" s="207" t="str">
        <f>IF(BP54="","",IF(入力シート!E190&gt;=10000000,MOD(INT(入力シート!E190/10000000),10),""))</f>
        <v/>
      </c>
      <c r="CE54" s="207"/>
      <c r="CF54" s="207" t="str">
        <f>IF(BP54="","",IF(入力シート!E190&gt;=1000000,MOD(INT(入力シート!E190/1000000),10),""))</f>
        <v/>
      </c>
      <c r="CG54" s="207"/>
      <c r="CH54" s="207" t="str">
        <f>IF(BP54="","",IF(入力シート!E190&gt;=100000,MOD(INT(入力シート!E190/100000),10),""))</f>
        <v/>
      </c>
      <c r="CI54" s="207"/>
      <c r="CJ54" s="207" t="str">
        <f>IF(BP54="","",IF(入力シート!E190&gt;=10000,MOD(INT(入力シート!E190/10000),10),""))</f>
        <v/>
      </c>
      <c r="CK54" s="207"/>
      <c r="CL54" s="207" t="str">
        <f>IF(BP54="","",IF(入力シート!E190&gt;=1000,MOD(INT(入力シート!E190/1000),10),""))</f>
        <v/>
      </c>
      <c r="CM54" s="207"/>
      <c r="CN54" s="207" t="str">
        <f>IF(BP54="","",IF(入力シート!E190&gt;=100,MOD(INT(入力シート!E190/100),10),""))</f>
        <v/>
      </c>
      <c r="CO54" s="207"/>
      <c r="CP54" s="207" t="str">
        <f>IF(BP54="","",IF(入力シート!E190&gt;=10,MOD(INT(入力シート!E190/10),10),""))</f>
        <v/>
      </c>
      <c r="CQ54" s="207"/>
      <c r="CR54" s="349" t="str">
        <f>IF(BP54="","",IF(入力シート!E190&gt;=1,MOD(INT(入力シート!E190/1),10),0))</f>
        <v/>
      </c>
      <c r="CS54" s="350"/>
      <c r="CT54" s="11"/>
      <c r="CU54" s="11"/>
    </row>
    <row r="55" spans="1:99" s="4" customFormat="1" ht="12" customHeight="1" thickBot="1" x14ac:dyDescent="0.2">
      <c r="A55" s="8"/>
      <c r="B55" s="8"/>
      <c r="C55" s="239"/>
      <c r="D55" s="240"/>
      <c r="E55" s="699" t="s">
        <v>76</v>
      </c>
      <c r="F55" s="700"/>
      <c r="G55" s="700"/>
      <c r="H55" s="700"/>
      <c r="I55" s="701"/>
      <c r="J55" s="711" t="str">
        <f>IF(入力シート!E172="","有・無",IF(OR(入力シート!E172="実測清算なし（契約書上の面積：実測）",入力シート!E172="実測清算なし（契約書上の面積：登記）"),"無","有"))</f>
        <v>有・無</v>
      </c>
      <c r="K55" s="711"/>
      <c r="L55" s="711"/>
      <c r="M55" s="712"/>
      <c r="N55" s="743">
        <f>IF(入力シート!E176="",0,入力シート!E176)</f>
        <v>0</v>
      </c>
      <c r="O55" s="744"/>
      <c r="P55" s="744"/>
      <c r="Q55" s="744"/>
      <c r="R55" s="744"/>
      <c r="S55" s="744"/>
      <c r="T55" s="744"/>
      <c r="U55" s="744"/>
      <c r="V55" s="744"/>
      <c r="W55" s="744"/>
      <c r="X55" s="744"/>
      <c r="Y55" s="744"/>
      <c r="Z55" s="744"/>
      <c r="AA55" s="744"/>
      <c r="AB55" s="744"/>
      <c r="AC55" s="744"/>
      <c r="AD55" s="744"/>
      <c r="AE55" s="745"/>
      <c r="AF55" s="553">
        <f>IF(N55&lt;&gt;0,INT(AX55/N55),0)</f>
        <v>0</v>
      </c>
      <c r="AG55" s="554"/>
      <c r="AH55" s="554"/>
      <c r="AI55" s="554"/>
      <c r="AJ55" s="554"/>
      <c r="AK55" s="554"/>
      <c r="AL55" s="554"/>
      <c r="AM55" s="554"/>
      <c r="AN55" s="554"/>
      <c r="AO55" s="554"/>
      <c r="AP55" s="554"/>
      <c r="AQ55" s="554"/>
      <c r="AR55" s="554"/>
      <c r="AS55" s="554"/>
      <c r="AT55" s="554"/>
      <c r="AU55" s="554"/>
      <c r="AV55" s="554"/>
      <c r="AW55" s="555"/>
      <c r="AX55" s="541">
        <f>SUM(AY52:BO54)</f>
        <v>0</v>
      </c>
      <c r="AY55" s="542"/>
      <c r="AZ55" s="542"/>
      <c r="BA55" s="542"/>
      <c r="BB55" s="542"/>
      <c r="BC55" s="542"/>
      <c r="BD55" s="542"/>
      <c r="BE55" s="542"/>
      <c r="BF55" s="542"/>
      <c r="BG55" s="542"/>
      <c r="BH55" s="542"/>
      <c r="BI55" s="542"/>
      <c r="BJ55" s="542"/>
      <c r="BK55" s="542"/>
      <c r="BL55" s="542"/>
      <c r="BM55" s="542"/>
      <c r="BN55" s="542"/>
      <c r="BO55" s="543"/>
      <c r="BP55" s="413"/>
      <c r="BQ55" s="414"/>
      <c r="BR55" s="414"/>
      <c r="BS55" s="414"/>
      <c r="BT55" s="414"/>
      <c r="BU55" s="415"/>
      <c r="BV55" s="546" t="str">
        <f>入力シート!E191</f>
        <v/>
      </c>
      <c r="BW55" s="547"/>
      <c r="BX55" s="547"/>
      <c r="BY55" s="547"/>
      <c r="BZ55" s="547"/>
      <c r="CA55" s="547"/>
      <c r="CB55" s="547"/>
      <c r="CC55" s="547"/>
      <c r="CD55" s="547"/>
      <c r="CE55" s="547"/>
      <c r="CF55" s="547"/>
      <c r="CG55" s="547"/>
      <c r="CH55" s="547"/>
      <c r="CI55" s="547"/>
      <c r="CJ55" s="547"/>
      <c r="CK55" s="547"/>
      <c r="CL55" s="547"/>
      <c r="CM55" s="547"/>
      <c r="CN55" s="547"/>
      <c r="CO55" s="547"/>
      <c r="CP55" s="547"/>
      <c r="CQ55" s="547"/>
      <c r="CR55" s="547"/>
      <c r="CS55" s="548"/>
      <c r="CT55" s="11"/>
      <c r="CU55" s="11"/>
    </row>
    <row r="56" spans="1:99" ht="9" customHeight="1" x14ac:dyDescent="0.15">
      <c r="C56" s="239"/>
      <c r="D56" s="240"/>
      <c r="E56" s="702"/>
      <c r="F56" s="703"/>
      <c r="G56" s="703"/>
      <c r="H56" s="703"/>
      <c r="I56" s="704"/>
      <c r="J56" s="713"/>
      <c r="K56" s="713"/>
      <c r="L56" s="713"/>
      <c r="M56" s="714"/>
      <c r="N56" s="323" t="s">
        <v>53</v>
      </c>
      <c r="O56" s="323"/>
      <c r="P56" s="323"/>
      <c r="Q56" s="323"/>
      <c r="R56" s="323"/>
      <c r="S56" s="323"/>
      <c r="T56" s="323" t="s">
        <v>54</v>
      </c>
      <c r="U56" s="323"/>
      <c r="V56" s="323"/>
      <c r="W56" s="323"/>
      <c r="X56" s="323"/>
      <c r="Y56" s="323"/>
      <c r="Z56" s="323" t="s">
        <v>55</v>
      </c>
      <c r="AA56" s="551"/>
      <c r="AB56" s="325"/>
      <c r="AC56" s="323"/>
      <c r="AD56" s="323"/>
      <c r="AE56" s="324"/>
      <c r="AF56" s="552"/>
      <c r="AG56" s="315"/>
      <c r="AH56" s="315"/>
      <c r="AI56" s="315"/>
      <c r="AJ56" s="315" t="s">
        <v>56</v>
      </c>
      <c r="AK56" s="315"/>
      <c r="AL56" s="315"/>
      <c r="AM56" s="315"/>
      <c r="AN56" s="315"/>
      <c r="AO56" s="315"/>
      <c r="AP56" s="315" t="s">
        <v>54</v>
      </c>
      <c r="AQ56" s="315"/>
      <c r="AR56" s="315"/>
      <c r="AS56" s="315"/>
      <c r="AT56" s="315"/>
      <c r="AU56" s="315"/>
      <c r="AV56" s="315" t="s">
        <v>57</v>
      </c>
      <c r="AW56" s="368"/>
      <c r="AX56" s="330"/>
      <c r="AY56" s="323"/>
      <c r="AZ56" s="323"/>
      <c r="BA56" s="323"/>
      <c r="BB56" s="323" t="s">
        <v>58</v>
      </c>
      <c r="BC56" s="323"/>
      <c r="BD56" s="323"/>
      <c r="BE56" s="323"/>
      <c r="BF56" s="323"/>
      <c r="BG56" s="323"/>
      <c r="BH56" s="323" t="s">
        <v>56</v>
      </c>
      <c r="BI56" s="323"/>
      <c r="BJ56" s="323"/>
      <c r="BK56" s="323"/>
      <c r="BL56" s="323"/>
      <c r="BM56" s="323"/>
      <c r="BN56" s="323" t="s">
        <v>54</v>
      </c>
      <c r="BO56" s="323"/>
      <c r="BP56" s="323"/>
      <c r="BQ56" s="323"/>
      <c r="BR56" s="323"/>
      <c r="BS56" s="323"/>
      <c r="BT56" s="323" t="s">
        <v>57</v>
      </c>
      <c r="BU56" s="324"/>
      <c r="BV56" s="330"/>
      <c r="BW56" s="323"/>
      <c r="BX56" s="323"/>
      <c r="BY56" s="323"/>
      <c r="BZ56" s="323" t="s">
        <v>58</v>
      </c>
      <c r="CA56" s="323"/>
      <c r="CB56" s="323"/>
      <c r="CC56" s="323"/>
      <c r="CD56" s="323"/>
      <c r="CE56" s="323"/>
      <c r="CF56" s="323" t="s">
        <v>56</v>
      </c>
      <c r="CG56" s="323"/>
      <c r="CH56" s="323"/>
      <c r="CI56" s="323"/>
      <c r="CJ56" s="323"/>
      <c r="CK56" s="323"/>
      <c r="CL56" s="323" t="s">
        <v>54</v>
      </c>
      <c r="CM56" s="323"/>
      <c r="CN56" s="323"/>
      <c r="CO56" s="323"/>
      <c r="CP56" s="323"/>
      <c r="CQ56" s="323"/>
      <c r="CR56" s="323" t="s">
        <v>57</v>
      </c>
      <c r="CS56" s="324"/>
      <c r="CT56" s="11"/>
      <c r="CU56" s="11"/>
    </row>
    <row r="57" spans="1:99" ht="16.5" customHeight="1" thickBot="1" x14ac:dyDescent="0.2">
      <c r="C57" s="241"/>
      <c r="D57" s="242"/>
      <c r="E57" s="705"/>
      <c r="F57" s="706"/>
      <c r="G57" s="706"/>
      <c r="H57" s="706"/>
      <c r="I57" s="707"/>
      <c r="J57" s="715"/>
      <c r="K57" s="715"/>
      <c r="L57" s="715"/>
      <c r="M57" s="716"/>
      <c r="N57" s="236" t="str">
        <f>IF(N55&gt;=1000000,MOD(INT(N55/1000000),10),"")</f>
        <v/>
      </c>
      <c r="O57" s="236"/>
      <c r="P57" s="236" t="str">
        <f>IF(N55&gt;=100000,MOD(INT(N55/100000),10),"")</f>
        <v/>
      </c>
      <c r="Q57" s="236"/>
      <c r="R57" s="236" t="str">
        <f>IF(N55&gt;=10000,MOD(INT(N55/10000),10),"")</f>
        <v/>
      </c>
      <c r="S57" s="236"/>
      <c r="T57" s="236" t="str">
        <f>IF(N55&gt;=1000,MOD(INT(N55/1000),10),"")</f>
        <v/>
      </c>
      <c r="U57" s="236"/>
      <c r="V57" s="236" t="str">
        <f>IF(N55&gt;=100,MOD(INT(N55/100),10),"")</f>
        <v/>
      </c>
      <c r="W57" s="236"/>
      <c r="X57" s="236" t="str">
        <f>IF(N55&gt;=10,MOD(INT(N55/10),10),"")</f>
        <v/>
      </c>
      <c r="Y57" s="236"/>
      <c r="Z57" s="236" t="str">
        <f>IF(N55&gt;=1,MOD(INT(N55/1),10),"")</f>
        <v/>
      </c>
      <c r="AA57" s="314"/>
      <c r="AB57" s="321" t="str">
        <f>IF(N55&gt;0,MOD(INT(N55*10/1),10),"")</f>
        <v/>
      </c>
      <c r="AC57" s="236"/>
      <c r="AD57" s="236" t="str">
        <f>IF(N55&gt;0,MOD(INT(N55*100/1),10),"")</f>
        <v/>
      </c>
      <c r="AE57" s="329"/>
      <c r="AF57" s="327" t="str">
        <f>IF(AF55&gt;=100000000,MOD(INT(AF55/100000000),10),"")</f>
        <v/>
      </c>
      <c r="AG57" s="269"/>
      <c r="AH57" s="224" t="str">
        <f>IF(AF55&gt;=10000000,MOD(INT(AF55/10000000),10),"")</f>
        <v/>
      </c>
      <c r="AI57" s="269"/>
      <c r="AJ57" s="224" t="str">
        <f>IF(AF55&gt;=1000000,MOD(INT(AF55/1000000),10),"")</f>
        <v/>
      </c>
      <c r="AK57" s="269"/>
      <c r="AL57" s="224" t="str">
        <f>IF(AF55&gt;=100000,MOD(INT(AF55/100000),10),"")</f>
        <v/>
      </c>
      <c r="AM57" s="269"/>
      <c r="AN57" s="224" t="str">
        <f>IF(AF55&gt;=10000,MOD(INT(AF55/10000),10),"")</f>
        <v/>
      </c>
      <c r="AO57" s="269"/>
      <c r="AP57" s="224" t="str">
        <f>IF(AF55&gt;=1000,MOD(INT(AF55/1000),10),"")</f>
        <v/>
      </c>
      <c r="AQ57" s="269"/>
      <c r="AR57" s="224" t="str">
        <f>IF(AF55&gt;=100,MOD(INT(AF55/100),10),"")</f>
        <v/>
      </c>
      <c r="AS57" s="269"/>
      <c r="AT57" s="224" t="str">
        <f>IF(AF55&gt;=10,MOD(INT(AF55/10),10),"")</f>
        <v/>
      </c>
      <c r="AU57" s="269"/>
      <c r="AV57" s="224" t="str">
        <f>IF(AF55&gt;=1,MOD(INT(AF55/1),10),"")</f>
        <v/>
      </c>
      <c r="AW57" s="338"/>
      <c r="AX57" s="328" t="str">
        <f>IF(AX55&gt;=100000000000,MOD(INT(AX55/100000000000),10),"")</f>
        <v/>
      </c>
      <c r="AY57" s="236"/>
      <c r="AZ57" s="236" t="str">
        <f>IF(AX55&gt;=10000000000,MOD(INT(AX55/10000000000),10),"")</f>
        <v/>
      </c>
      <c r="BA57" s="236"/>
      <c r="BB57" s="236" t="str">
        <f>IF(AX55&gt;=1000000000,MOD(INT(AX55/1000000000),10),"")</f>
        <v/>
      </c>
      <c r="BC57" s="236"/>
      <c r="BD57" s="236" t="str">
        <f>IF(AX55&gt;=100000000,MOD(INT(AX55/100000000),10),"")</f>
        <v/>
      </c>
      <c r="BE57" s="236"/>
      <c r="BF57" s="236" t="str">
        <f>IF(AX55&gt;=10000000,MOD(INT(AX55/10000000),10),"")</f>
        <v/>
      </c>
      <c r="BG57" s="236"/>
      <c r="BH57" s="236" t="str">
        <f>IF(AX55&gt;=1000000,MOD(INT(AX55/1000000),10),"")</f>
        <v/>
      </c>
      <c r="BI57" s="236"/>
      <c r="BJ57" s="236" t="str">
        <f>IF(AX55&gt;=100000,MOD(INT(AX55/100000),10),"")</f>
        <v/>
      </c>
      <c r="BK57" s="236"/>
      <c r="BL57" s="236" t="str">
        <f>IF(AX55&gt;=10000,MOD(INT(AX55/10000),10),"")</f>
        <v/>
      </c>
      <c r="BM57" s="236"/>
      <c r="BN57" s="236" t="str">
        <f>IF(AX55&gt;=1000,MOD(INT(AX55/1000),10),"")</f>
        <v/>
      </c>
      <c r="BO57" s="236"/>
      <c r="BP57" s="236" t="str">
        <f>IF(AX55&gt;=100,MOD(INT(AX55/100),10),"")</f>
        <v/>
      </c>
      <c r="BQ57" s="236"/>
      <c r="BR57" s="236" t="str">
        <f>IF(AX55&gt;=10,INT(AX55/10)-INT(AX55/100)*100/10,"")</f>
        <v/>
      </c>
      <c r="BS57" s="236"/>
      <c r="BT57" s="236" t="str">
        <f>IF(AX55&gt;0,AX55-INT(AX55/10)*10,"")</f>
        <v/>
      </c>
      <c r="BU57" s="329"/>
      <c r="BV57" s="328" t="str">
        <f>IF(BV55="","",IF(BV55&gt;=100000000000,MOD(INT(BV55/100000000000),10),""))</f>
        <v/>
      </c>
      <c r="BW57" s="236"/>
      <c r="BX57" s="236" t="str">
        <f>IF(BV55="","",IF(BV55&gt;=10000000000,MOD(INT(BV55/10000000000),10),""))</f>
        <v/>
      </c>
      <c r="BY57" s="236"/>
      <c r="BZ57" s="236" t="str">
        <f>IF(BV55="","",IF(BV55&gt;=1000000000,MOD(INT(BV55/1000000000),10),""))</f>
        <v/>
      </c>
      <c r="CA57" s="236"/>
      <c r="CB57" s="236" t="str">
        <f>IF(BV55="","",IF(BV55&gt;=100000000,MOD(INT(BV55/100000000),10),""))</f>
        <v/>
      </c>
      <c r="CC57" s="236"/>
      <c r="CD57" s="236" t="str">
        <f>IF(BV55="","",IF(BV55&gt;=10000000,MOD(INT(BV55/10000000),10),""))</f>
        <v/>
      </c>
      <c r="CE57" s="236"/>
      <c r="CF57" s="236" t="str">
        <f>IF(BV55="","",IF(BV55&gt;=1000000,MOD(INT(BV55/1000000),10),""))</f>
        <v/>
      </c>
      <c r="CG57" s="236"/>
      <c r="CH57" s="236" t="str">
        <f>IF(BV55="","",IF(BV55&gt;=100000,MOD(INT(BV55/100000),10),""))</f>
        <v/>
      </c>
      <c r="CI57" s="236"/>
      <c r="CJ57" s="236" t="str">
        <f>IF(BV55="","",IF(BV55&gt;=10000,MOD(INT(BV55/10000),10),""))</f>
        <v/>
      </c>
      <c r="CK57" s="236"/>
      <c r="CL57" s="236" t="str">
        <f>IF(BV55="","",IF(BV55&gt;=1000,MOD(INT(BV55/1000),10),""))</f>
        <v/>
      </c>
      <c r="CM57" s="236"/>
      <c r="CN57" s="236" t="str">
        <f>IF(BV55="","",IF(BV55&gt;=100,MOD(INT(BV55/100),10),""))</f>
        <v/>
      </c>
      <c r="CO57" s="236"/>
      <c r="CP57" s="236" t="str">
        <f>IF(BV55="","",IF(BV55&gt;=10,INT(BV55/10)-INT(BV55/100)*100/10,""))</f>
        <v/>
      </c>
      <c r="CQ57" s="236"/>
      <c r="CR57" s="236" t="str">
        <f>IF(BV55="","",IF(BV55&gt;0,BV55-INT(BV55/10)*10,IF(BP52="","",0)))</f>
        <v/>
      </c>
      <c r="CS57" s="329"/>
      <c r="CT57" s="11"/>
      <c r="CU57" s="11"/>
    </row>
    <row r="58" spans="1:99" ht="15" customHeight="1" x14ac:dyDescent="0.15">
      <c r="C58" s="258" t="s">
        <v>5696</v>
      </c>
      <c r="D58" s="259"/>
      <c r="E58" s="259"/>
      <c r="F58" s="259"/>
      <c r="G58" s="254">
        <f>入力シート!E199</f>
        <v>0</v>
      </c>
      <c r="H58" s="255"/>
      <c r="I58" s="255"/>
      <c r="J58" s="255"/>
      <c r="K58" s="270">
        <f>入力シート!E200</f>
        <v>0</v>
      </c>
      <c r="L58" s="271"/>
      <c r="M58" s="271"/>
      <c r="N58" s="271"/>
      <c r="O58" s="272"/>
      <c r="P58" s="273" t="str">
        <f>入力シート!E285</f>
        <v/>
      </c>
      <c r="Q58" s="274"/>
      <c r="R58" s="274"/>
      <c r="S58" s="274"/>
      <c r="T58" s="274"/>
      <c r="U58" s="274"/>
      <c r="V58" s="274"/>
      <c r="W58" s="274"/>
      <c r="X58" s="274"/>
      <c r="Y58" s="274"/>
      <c r="Z58" s="274"/>
      <c r="AA58" s="274"/>
      <c r="AB58" s="274"/>
      <c r="AC58" s="274"/>
      <c r="AD58" s="274"/>
      <c r="AE58" s="274"/>
      <c r="AF58" s="274"/>
      <c r="AG58" s="274"/>
      <c r="AH58" s="274"/>
      <c r="AI58" s="274"/>
      <c r="AJ58" s="274"/>
      <c r="AK58" s="274"/>
      <c r="AL58" s="274"/>
      <c r="AM58" s="274"/>
      <c r="AN58" s="274"/>
      <c r="AO58" s="274"/>
      <c r="AP58" s="274"/>
      <c r="AQ58" s="274"/>
      <c r="AR58" s="274"/>
      <c r="AS58" s="274"/>
      <c r="AT58" s="274"/>
      <c r="AU58" s="274"/>
      <c r="AV58" s="274"/>
      <c r="AW58" s="274"/>
      <c r="AX58" s="274"/>
      <c r="AY58" s="274"/>
      <c r="AZ58" s="274"/>
      <c r="BA58" s="274"/>
      <c r="BB58" s="274"/>
      <c r="BC58" s="274"/>
      <c r="BD58" s="274"/>
      <c r="BE58" s="275"/>
      <c r="BF58" s="297">
        <f>IF(入力シート!E193="01 単独の届出",1,0)</f>
        <v>0</v>
      </c>
      <c r="BG58" s="298"/>
      <c r="BH58" s="299"/>
      <c r="BI58" s="234" t="s">
        <v>239</v>
      </c>
      <c r="BJ58" s="234"/>
      <c r="BK58" s="234"/>
      <c r="BL58" s="234"/>
      <c r="BM58" s="234"/>
      <c r="BN58" s="234"/>
      <c r="BO58" s="234"/>
      <c r="BP58" s="234"/>
      <c r="BQ58" s="234"/>
      <c r="BR58" s="234"/>
      <c r="BS58" s="234"/>
      <c r="BT58" s="234"/>
      <c r="BU58" s="234"/>
      <c r="BV58" s="234"/>
      <c r="BW58" s="234"/>
      <c r="BX58" s="234"/>
      <c r="BY58" s="235"/>
      <c r="BZ58" s="276" t="s">
        <v>60</v>
      </c>
      <c r="CA58" s="277"/>
      <c r="CB58" s="277"/>
      <c r="CC58" s="278"/>
      <c r="CD58" s="333" t="s">
        <v>69</v>
      </c>
      <c r="CE58" s="334"/>
      <c r="CF58" s="334"/>
      <c r="CG58" s="335"/>
      <c r="CH58" s="335"/>
      <c r="CI58" s="335"/>
      <c r="CJ58" s="335"/>
      <c r="CK58" s="335"/>
      <c r="CL58" s="335"/>
      <c r="CM58" s="335"/>
      <c r="CN58" s="335"/>
      <c r="CO58" s="335"/>
      <c r="CP58" s="335"/>
      <c r="CQ58" s="335"/>
      <c r="CR58" s="335"/>
      <c r="CS58" s="336"/>
    </row>
    <row r="59" spans="1:99" ht="18" customHeight="1" x14ac:dyDescent="0.15">
      <c r="C59" s="260"/>
      <c r="D59" s="261"/>
      <c r="E59" s="261"/>
      <c r="F59" s="261"/>
      <c r="G59" s="256"/>
      <c r="H59" s="257"/>
      <c r="I59" s="257"/>
      <c r="J59" s="257"/>
      <c r="K59" s="287" t="str">
        <f>入力シート!E286</f>
        <v/>
      </c>
      <c r="L59" s="288"/>
      <c r="M59" s="288"/>
      <c r="N59" s="288"/>
      <c r="O59" s="288"/>
      <c r="P59" s="288"/>
      <c r="Q59" s="288"/>
      <c r="R59" s="288"/>
      <c r="S59" s="288"/>
      <c r="T59" s="288"/>
      <c r="U59" s="288"/>
      <c r="V59" s="288"/>
      <c r="W59" s="288"/>
      <c r="X59" s="288"/>
      <c r="Y59" s="288"/>
      <c r="Z59" s="288"/>
      <c r="AA59" s="288"/>
      <c r="AB59" s="288"/>
      <c r="AC59" s="288"/>
      <c r="AD59" s="288"/>
      <c r="AE59" s="288"/>
      <c r="AF59" s="288"/>
      <c r="AG59" s="288"/>
      <c r="AH59" s="288"/>
      <c r="AI59" s="288"/>
      <c r="AJ59" s="288"/>
      <c r="AK59" s="288"/>
      <c r="AL59" s="288"/>
      <c r="AM59" s="288"/>
      <c r="AN59" s="288"/>
      <c r="AO59" s="288"/>
      <c r="AP59" s="288"/>
      <c r="AQ59" s="288"/>
      <c r="AR59" s="288"/>
      <c r="AS59" s="288"/>
      <c r="AT59" s="288"/>
      <c r="AU59" s="288"/>
      <c r="AV59" s="288"/>
      <c r="AW59" s="288"/>
      <c r="AX59" s="288"/>
      <c r="AY59" s="288"/>
      <c r="AZ59" s="288"/>
      <c r="BA59" s="288"/>
      <c r="BB59" s="288"/>
      <c r="BC59" s="288"/>
      <c r="BD59" s="288"/>
      <c r="BE59" s="289"/>
      <c r="BF59" s="300">
        <f>IF(入力シート!E193="04 買いの一団で新規届出",1,0)</f>
        <v>0</v>
      </c>
      <c r="BG59" s="301"/>
      <c r="BH59" s="302"/>
      <c r="BI59" s="293" t="s">
        <v>240</v>
      </c>
      <c r="BJ59" s="293"/>
      <c r="BK59" s="293"/>
      <c r="BL59" s="293"/>
      <c r="BM59" s="293"/>
      <c r="BN59" s="293"/>
      <c r="BO59" s="293"/>
      <c r="BP59" s="293"/>
      <c r="BQ59" s="293"/>
      <c r="BR59" s="293"/>
      <c r="BS59" s="293"/>
      <c r="BT59" s="293"/>
      <c r="BU59" s="293"/>
      <c r="BV59" s="293"/>
      <c r="BW59" s="293"/>
      <c r="BX59" s="293"/>
      <c r="BY59" s="294"/>
      <c r="BZ59" s="279"/>
      <c r="CA59" s="280"/>
      <c r="CB59" s="280"/>
      <c r="CC59" s="281"/>
      <c r="CD59" s="282" t="s">
        <v>70</v>
      </c>
      <c r="CE59" s="283"/>
      <c r="CF59" s="283"/>
      <c r="CG59" s="283"/>
      <c r="CH59" s="283"/>
      <c r="CI59" s="283"/>
      <c r="CJ59" s="283"/>
      <c r="CK59" s="283"/>
      <c r="CL59" s="283"/>
      <c r="CM59" s="283"/>
      <c r="CN59" s="283"/>
      <c r="CO59" s="283"/>
      <c r="CP59" s="283"/>
      <c r="CQ59" s="283"/>
      <c r="CR59" s="283"/>
      <c r="CS59" s="284"/>
    </row>
    <row r="60" spans="1:99" ht="18" customHeight="1" x14ac:dyDescent="0.15">
      <c r="C60" s="260"/>
      <c r="D60" s="261"/>
      <c r="E60" s="261"/>
      <c r="F60" s="261"/>
      <c r="G60" s="256"/>
      <c r="H60" s="257"/>
      <c r="I60" s="257"/>
      <c r="J60" s="257"/>
      <c r="K60" s="290" t="str">
        <f>入力シート!E287</f>
        <v/>
      </c>
      <c r="L60" s="291"/>
      <c r="M60" s="291"/>
      <c r="N60" s="291"/>
      <c r="O60" s="291"/>
      <c r="P60" s="291"/>
      <c r="Q60" s="291"/>
      <c r="R60" s="291"/>
      <c r="S60" s="291"/>
      <c r="T60" s="291"/>
      <c r="U60" s="291"/>
      <c r="V60" s="291"/>
      <c r="W60" s="291"/>
      <c r="X60" s="291"/>
      <c r="Y60" s="291"/>
      <c r="Z60" s="291"/>
      <c r="AA60" s="291"/>
      <c r="AB60" s="291"/>
      <c r="AC60" s="291"/>
      <c r="AD60" s="291"/>
      <c r="AE60" s="291"/>
      <c r="AF60" s="291"/>
      <c r="AG60" s="291"/>
      <c r="AH60" s="291"/>
      <c r="AI60" s="291"/>
      <c r="AJ60" s="291"/>
      <c r="AK60" s="291"/>
      <c r="AL60" s="291"/>
      <c r="AM60" s="291"/>
      <c r="AN60" s="291"/>
      <c r="AO60" s="291"/>
      <c r="AP60" s="291"/>
      <c r="AQ60" s="291"/>
      <c r="AR60" s="291"/>
      <c r="AS60" s="291"/>
      <c r="AT60" s="291"/>
      <c r="AU60" s="291"/>
      <c r="AV60" s="291"/>
      <c r="AW60" s="291"/>
      <c r="AX60" s="291"/>
      <c r="AY60" s="291"/>
      <c r="AZ60" s="291"/>
      <c r="BA60" s="291"/>
      <c r="BB60" s="291"/>
      <c r="BC60" s="291"/>
      <c r="BD60" s="291"/>
      <c r="BE60" s="292"/>
      <c r="BF60" s="310">
        <f>IF(入力シート!E193="05 買いの一団で上記４以外",1,0)</f>
        <v>0</v>
      </c>
      <c r="BG60" s="311"/>
      <c r="BH60" s="312"/>
      <c r="BI60" s="295" t="s">
        <v>241</v>
      </c>
      <c r="BJ60" s="295"/>
      <c r="BK60" s="295"/>
      <c r="BL60" s="295"/>
      <c r="BM60" s="295"/>
      <c r="BN60" s="295"/>
      <c r="BO60" s="295"/>
      <c r="BP60" s="295"/>
      <c r="BQ60" s="295"/>
      <c r="BR60" s="295"/>
      <c r="BS60" s="295"/>
      <c r="BT60" s="295"/>
      <c r="BU60" s="295"/>
      <c r="BV60" s="295"/>
      <c r="BW60" s="295"/>
      <c r="BX60" s="295"/>
      <c r="BY60" s="296"/>
      <c r="BZ60" s="279"/>
      <c r="CA60" s="280"/>
      <c r="CB60" s="280"/>
      <c r="CC60" s="280"/>
      <c r="CD60" s="251"/>
      <c r="CE60" s="252"/>
      <c r="CF60" s="252"/>
      <c r="CG60" s="252"/>
      <c r="CH60" s="252"/>
      <c r="CI60" s="252"/>
      <c r="CJ60" s="252"/>
      <c r="CK60" s="252"/>
      <c r="CL60" s="252"/>
      <c r="CM60" s="252"/>
      <c r="CN60" s="252"/>
      <c r="CO60" s="252"/>
      <c r="CP60" s="252"/>
      <c r="CQ60" s="252"/>
      <c r="CR60" s="252"/>
      <c r="CS60" s="253"/>
    </row>
    <row r="61" spans="1:99" ht="9" customHeight="1" x14ac:dyDescent="0.15">
      <c r="C61" s="260"/>
      <c r="D61" s="261"/>
      <c r="E61" s="261"/>
      <c r="F61" s="261"/>
      <c r="G61" s="256"/>
      <c r="H61" s="257"/>
      <c r="I61" s="257"/>
      <c r="J61" s="257"/>
      <c r="K61" s="193" t="s">
        <v>61</v>
      </c>
      <c r="L61" s="194"/>
      <c r="M61" s="194"/>
      <c r="N61" s="194"/>
      <c r="O61" s="194"/>
      <c r="P61" s="194"/>
      <c r="Q61" s="194"/>
      <c r="R61" s="194"/>
      <c r="S61" s="194"/>
      <c r="T61" s="262" t="str">
        <f>IF(入力シート!E195="","",入力シート!E195)</f>
        <v/>
      </c>
      <c r="U61" s="263"/>
      <c r="V61" s="263"/>
      <c r="W61" s="263"/>
      <c r="X61" s="263"/>
      <c r="Y61" s="263"/>
      <c r="Z61" s="263"/>
      <c r="AA61" s="263"/>
      <c r="AB61" s="263"/>
      <c r="AC61" s="263"/>
      <c r="AD61" s="263"/>
      <c r="AE61" s="263"/>
      <c r="AF61" s="263"/>
      <c r="AG61" s="263"/>
      <c r="AH61" s="263"/>
      <c r="AI61" s="263"/>
      <c r="AJ61" s="263"/>
      <c r="AK61" s="263"/>
      <c r="AL61" s="263"/>
      <c r="AM61" s="263"/>
      <c r="AN61" s="263"/>
      <c r="AO61" s="263"/>
      <c r="AP61" s="263"/>
      <c r="AQ61" s="263"/>
      <c r="AR61" s="263"/>
      <c r="AS61" s="264"/>
      <c r="AT61" s="193" t="s">
        <v>62</v>
      </c>
      <c r="AU61" s="194"/>
      <c r="AV61" s="194"/>
      <c r="AW61" s="194"/>
      <c r="AX61" s="194"/>
      <c r="AY61" s="194"/>
      <c r="AZ61" s="194"/>
      <c r="BA61" s="194"/>
      <c r="BB61" s="194"/>
      <c r="BC61" s="209"/>
      <c r="BD61" s="285"/>
      <c r="BE61" s="220"/>
      <c r="BF61" s="220"/>
      <c r="BG61" s="220"/>
      <c r="BH61" s="313">
        <f>IF(BF58=1,IF(入力シート!E176="",0,入力シート!E176),IF(入力シート!E196="",0,入力シート!E196))</f>
        <v>0</v>
      </c>
      <c r="BI61" s="313"/>
      <c r="BJ61" s="220"/>
      <c r="BK61" s="220"/>
      <c r="BL61" s="220"/>
      <c r="BM61" s="220"/>
      <c r="BN61" s="220" t="s">
        <v>54</v>
      </c>
      <c r="BO61" s="220"/>
      <c r="BP61" s="220"/>
      <c r="BQ61" s="220"/>
      <c r="BR61" s="220"/>
      <c r="BS61" s="220"/>
      <c r="BT61" s="220" t="s">
        <v>63</v>
      </c>
      <c r="BU61" s="286"/>
      <c r="BV61" s="285"/>
      <c r="BW61" s="220"/>
      <c r="BX61" s="220"/>
      <c r="BY61" s="303"/>
      <c r="BZ61" s="226" t="str">
        <f>IF(LEFT(入力シート!E198,1)="有","有",IF(LEFT(入力シート!E198,1)="無","無","有・無"))</f>
        <v>有・無</v>
      </c>
      <c r="CA61" s="227"/>
      <c r="CB61" s="227"/>
      <c r="CC61" s="227"/>
      <c r="CD61" s="304"/>
      <c r="CE61" s="305"/>
      <c r="CF61" s="305"/>
      <c r="CG61" s="305"/>
      <c r="CH61" s="305"/>
      <c r="CI61" s="305"/>
      <c r="CJ61" s="305"/>
      <c r="CK61" s="305"/>
      <c r="CL61" s="305"/>
      <c r="CM61" s="305"/>
      <c r="CN61" s="305"/>
      <c r="CO61" s="305"/>
      <c r="CP61" s="305"/>
      <c r="CQ61" s="305"/>
      <c r="CR61" s="305"/>
      <c r="CS61" s="306"/>
    </row>
    <row r="62" spans="1:99" ht="15" customHeight="1" x14ac:dyDescent="0.15">
      <c r="C62" s="260"/>
      <c r="D62" s="261"/>
      <c r="E62" s="261"/>
      <c r="F62" s="261"/>
      <c r="G62" s="256"/>
      <c r="H62" s="257"/>
      <c r="I62" s="257"/>
      <c r="J62" s="257"/>
      <c r="K62" s="195"/>
      <c r="L62" s="196"/>
      <c r="M62" s="196"/>
      <c r="N62" s="196"/>
      <c r="O62" s="196"/>
      <c r="P62" s="197"/>
      <c r="Q62" s="197"/>
      <c r="R62" s="197"/>
      <c r="S62" s="197"/>
      <c r="T62" s="265"/>
      <c r="U62" s="266"/>
      <c r="V62" s="266"/>
      <c r="W62" s="266"/>
      <c r="X62" s="266"/>
      <c r="Y62" s="266"/>
      <c r="Z62" s="266"/>
      <c r="AA62" s="266"/>
      <c r="AB62" s="266"/>
      <c r="AC62" s="266"/>
      <c r="AD62" s="266"/>
      <c r="AE62" s="266"/>
      <c r="AF62" s="266"/>
      <c r="AG62" s="266"/>
      <c r="AH62" s="266"/>
      <c r="AI62" s="266"/>
      <c r="AJ62" s="266"/>
      <c r="AK62" s="266"/>
      <c r="AL62" s="266"/>
      <c r="AM62" s="266"/>
      <c r="AN62" s="266"/>
      <c r="AO62" s="266"/>
      <c r="AP62" s="266"/>
      <c r="AQ62" s="266"/>
      <c r="AR62" s="266"/>
      <c r="AS62" s="267"/>
      <c r="AT62" s="195"/>
      <c r="AU62" s="196"/>
      <c r="AV62" s="196"/>
      <c r="AW62" s="196"/>
      <c r="AX62" s="196"/>
      <c r="AY62" s="196"/>
      <c r="AZ62" s="196"/>
      <c r="BA62" s="196"/>
      <c r="BB62" s="196"/>
      <c r="BC62" s="210"/>
      <c r="BD62" s="225" t="str">
        <f>IF(BH61&gt;=100000000,MOD(INT(BH61/100000000),10),"")</f>
        <v/>
      </c>
      <c r="BE62" s="207"/>
      <c r="BF62" s="207" t="str">
        <f>IF(BH61&gt;=10000000,MOD(INT(BH61/10000000),10),"")</f>
        <v/>
      </c>
      <c r="BG62" s="207"/>
      <c r="BH62" s="207" t="str">
        <f>IF(BH61&gt;=1000000,MOD(INT(BH61/1000000),10),"")</f>
        <v/>
      </c>
      <c r="BI62" s="207"/>
      <c r="BJ62" s="207" t="str">
        <f>IF(BH61&gt;=100000,MOD(INT(BH61/100000),10),"")</f>
        <v/>
      </c>
      <c r="BK62" s="207"/>
      <c r="BL62" s="207" t="str">
        <f>IF(BH61&gt;=10000,MOD(INT(BH61/10000),10),"")</f>
        <v/>
      </c>
      <c r="BM62" s="207"/>
      <c r="BN62" s="207" t="str">
        <f>IF(BH61&gt;=1000,MOD(INT(BH61/1000),10),"")</f>
        <v/>
      </c>
      <c r="BO62" s="207"/>
      <c r="BP62" s="207" t="str">
        <f>IF(BH61&gt;=100,MOD(INT(BH61/100),10),"")</f>
        <v/>
      </c>
      <c r="BQ62" s="207"/>
      <c r="BR62" s="207" t="str">
        <f>IF(BH61&gt;=10,MOD(INT(BH61/10),10),"")</f>
        <v/>
      </c>
      <c r="BS62" s="207"/>
      <c r="BT62" s="207" t="str">
        <f>IF(BH61&gt;=1,MOD(INT(BH61/1),10),"")</f>
        <v/>
      </c>
      <c r="BU62" s="224"/>
      <c r="BV62" s="225" t="str">
        <f>IF(BH61&gt;0,MOD(INT(BH61*10/1),10),"")</f>
        <v/>
      </c>
      <c r="BW62" s="207"/>
      <c r="BX62" s="207" t="str">
        <f>IF(BH61&gt;0,MOD(INT(BH61*100/1),10),"")</f>
        <v/>
      </c>
      <c r="BY62" s="208"/>
      <c r="BZ62" s="228"/>
      <c r="CA62" s="229"/>
      <c r="CB62" s="229"/>
      <c r="CC62" s="229"/>
      <c r="CD62" s="304"/>
      <c r="CE62" s="305"/>
      <c r="CF62" s="305"/>
      <c r="CG62" s="305"/>
      <c r="CH62" s="305"/>
      <c r="CI62" s="305"/>
      <c r="CJ62" s="305"/>
      <c r="CK62" s="305"/>
      <c r="CL62" s="305"/>
      <c r="CM62" s="305"/>
      <c r="CN62" s="305"/>
      <c r="CO62" s="305"/>
      <c r="CP62" s="305"/>
      <c r="CQ62" s="305"/>
      <c r="CR62" s="305"/>
      <c r="CS62" s="306"/>
    </row>
    <row r="63" spans="1:99" ht="12" customHeight="1" x14ac:dyDescent="0.15">
      <c r="C63" s="260"/>
      <c r="D63" s="261"/>
      <c r="E63" s="261"/>
      <c r="F63" s="261"/>
      <c r="G63" s="198" t="s">
        <v>64</v>
      </c>
      <c r="H63" s="199"/>
      <c r="I63" s="199"/>
      <c r="J63" s="199"/>
      <c r="K63" s="199"/>
      <c r="L63" s="199"/>
      <c r="M63" s="199"/>
      <c r="N63" s="199"/>
      <c r="O63" s="200"/>
      <c r="P63" s="211" t="s">
        <v>65</v>
      </c>
      <c r="Q63" s="212"/>
      <c r="R63" s="212"/>
      <c r="S63" s="212"/>
      <c r="T63" s="212"/>
      <c r="U63" s="212"/>
      <c r="V63" s="212"/>
      <c r="W63" s="213"/>
      <c r="X63" s="204" t="str">
        <f>IF(OR(入力シート!E221=0,入力シート!E221=""),"　　% → 　　%",入力シート!E221)</f>
        <v>　　% → 　　%</v>
      </c>
      <c r="Y63" s="205"/>
      <c r="Z63" s="205"/>
      <c r="AA63" s="205"/>
      <c r="AB63" s="205"/>
      <c r="AC63" s="205"/>
      <c r="AD63" s="205"/>
      <c r="AE63" s="205"/>
      <c r="AF63" s="205"/>
      <c r="AG63" s="205"/>
      <c r="AH63" s="205"/>
      <c r="AI63" s="205"/>
      <c r="AJ63" s="205"/>
      <c r="AK63" s="205"/>
      <c r="AL63" s="205"/>
      <c r="AM63" s="205"/>
      <c r="AN63" s="205"/>
      <c r="AO63" s="205"/>
      <c r="AP63" s="205"/>
      <c r="AQ63" s="205"/>
      <c r="AR63" s="205"/>
      <c r="AS63" s="206"/>
      <c r="AT63" s="211" t="s">
        <v>67</v>
      </c>
      <c r="AU63" s="212"/>
      <c r="AV63" s="212"/>
      <c r="AW63" s="212"/>
      <c r="AX63" s="212"/>
      <c r="AY63" s="212"/>
      <c r="AZ63" s="212"/>
      <c r="BA63" s="212"/>
      <c r="BB63" s="212"/>
      <c r="BC63" s="213"/>
      <c r="BD63" s="217">
        <f>IF(OR(入力シート!E222=0,入力シート!E222=""),0,入力シート!E222)</f>
        <v>0</v>
      </c>
      <c r="BE63" s="218"/>
      <c r="BF63" s="218"/>
      <c r="BG63" s="218"/>
      <c r="BH63" s="218"/>
      <c r="BI63" s="218"/>
      <c r="BJ63" s="218"/>
      <c r="BK63" s="218"/>
      <c r="BL63" s="218"/>
      <c r="BM63" s="218"/>
      <c r="BN63" s="218"/>
      <c r="BO63" s="218"/>
      <c r="BP63" s="218"/>
      <c r="BQ63" s="218"/>
      <c r="BR63" s="218"/>
      <c r="BS63" s="218"/>
      <c r="BT63" s="218"/>
      <c r="BU63" s="218"/>
      <c r="BV63" s="218"/>
      <c r="BW63" s="218"/>
      <c r="BX63" s="218"/>
      <c r="BY63" s="219"/>
      <c r="BZ63" s="228"/>
      <c r="CA63" s="229"/>
      <c r="CB63" s="229"/>
      <c r="CC63" s="229"/>
      <c r="CD63" s="304"/>
      <c r="CE63" s="305"/>
      <c r="CF63" s="305"/>
      <c r="CG63" s="305"/>
      <c r="CH63" s="305"/>
      <c r="CI63" s="305"/>
      <c r="CJ63" s="305"/>
      <c r="CK63" s="305"/>
      <c r="CL63" s="305"/>
      <c r="CM63" s="305"/>
      <c r="CN63" s="305"/>
      <c r="CO63" s="305"/>
      <c r="CP63" s="305"/>
      <c r="CQ63" s="305"/>
      <c r="CR63" s="305"/>
      <c r="CS63" s="306"/>
    </row>
    <row r="64" spans="1:99" ht="12" customHeight="1" x14ac:dyDescent="0.15">
      <c r="C64" s="260"/>
      <c r="D64" s="261"/>
      <c r="E64" s="261"/>
      <c r="F64" s="261"/>
      <c r="G64" s="201"/>
      <c r="H64" s="202"/>
      <c r="I64" s="202"/>
      <c r="J64" s="202"/>
      <c r="K64" s="202"/>
      <c r="L64" s="202"/>
      <c r="M64" s="202"/>
      <c r="N64" s="202"/>
      <c r="O64" s="203"/>
      <c r="P64" s="211" t="s">
        <v>66</v>
      </c>
      <c r="Q64" s="212"/>
      <c r="R64" s="212"/>
      <c r="S64" s="212"/>
      <c r="T64" s="212"/>
      <c r="U64" s="212"/>
      <c r="V64" s="212"/>
      <c r="W64" s="213"/>
      <c r="X64" s="204" t="str">
        <f>IF(OR(入力シート!E202=0,入力シート!E202=""),"","選定理由："&amp;入力シート!E202)&amp;IF(OR(入力シート!E223=0,入力シート!E223=""),"",IF(OR(入力シート!E202=0,入力シート!E202=""),入力シート!E223,"、"&amp;入力シート!E223))</f>
        <v/>
      </c>
      <c r="Y64" s="205"/>
      <c r="Z64" s="205"/>
      <c r="AA64" s="205"/>
      <c r="AB64" s="205"/>
      <c r="AC64" s="205"/>
      <c r="AD64" s="205"/>
      <c r="AE64" s="205"/>
      <c r="AF64" s="205"/>
      <c r="AG64" s="205"/>
      <c r="AH64" s="205"/>
      <c r="AI64" s="205"/>
      <c r="AJ64" s="205"/>
      <c r="AK64" s="205"/>
      <c r="AL64" s="205"/>
      <c r="AM64" s="205"/>
      <c r="AN64" s="205"/>
      <c r="AO64" s="205"/>
      <c r="AP64" s="205"/>
      <c r="AQ64" s="205"/>
      <c r="AR64" s="205"/>
      <c r="AS64" s="205"/>
      <c r="AT64" s="205"/>
      <c r="AU64" s="205"/>
      <c r="AV64" s="205"/>
      <c r="AW64" s="205"/>
      <c r="AX64" s="205"/>
      <c r="AY64" s="205"/>
      <c r="AZ64" s="205"/>
      <c r="BA64" s="205"/>
      <c r="BB64" s="205"/>
      <c r="BC64" s="205"/>
      <c r="BD64" s="205"/>
      <c r="BE64" s="205"/>
      <c r="BF64" s="205"/>
      <c r="BG64" s="205"/>
      <c r="BH64" s="205"/>
      <c r="BI64" s="205"/>
      <c r="BJ64" s="205"/>
      <c r="BK64" s="205"/>
      <c r="BL64" s="205"/>
      <c r="BM64" s="205"/>
      <c r="BN64" s="205"/>
      <c r="BO64" s="205"/>
      <c r="BP64" s="205"/>
      <c r="BQ64" s="205"/>
      <c r="BR64" s="205"/>
      <c r="BS64" s="205"/>
      <c r="BT64" s="205"/>
      <c r="BU64" s="205"/>
      <c r="BV64" s="205"/>
      <c r="BW64" s="205"/>
      <c r="BX64" s="205"/>
      <c r="BY64" s="206"/>
      <c r="BZ64" s="230"/>
      <c r="CA64" s="231"/>
      <c r="CB64" s="231"/>
      <c r="CC64" s="231"/>
      <c r="CD64" s="304"/>
      <c r="CE64" s="305"/>
      <c r="CF64" s="305"/>
      <c r="CG64" s="305"/>
      <c r="CH64" s="305"/>
      <c r="CI64" s="305"/>
      <c r="CJ64" s="305"/>
      <c r="CK64" s="305"/>
      <c r="CL64" s="305"/>
      <c r="CM64" s="305"/>
      <c r="CN64" s="305"/>
      <c r="CO64" s="305"/>
      <c r="CP64" s="305"/>
      <c r="CQ64" s="305"/>
      <c r="CR64" s="305"/>
      <c r="CS64" s="306"/>
    </row>
    <row r="65" spans="1:97" ht="12" customHeight="1" x14ac:dyDescent="0.15">
      <c r="C65" s="184" t="s">
        <v>68</v>
      </c>
      <c r="D65" s="185"/>
      <c r="E65" s="185"/>
      <c r="F65" s="185"/>
      <c r="G65" s="185"/>
      <c r="H65" s="185"/>
      <c r="I65" s="185"/>
      <c r="J65" s="185"/>
      <c r="K65" s="185"/>
      <c r="L65" s="185"/>
      <c r="M65" s="185"/>
      <c r="N65" s="185"/>
      <c r="O65" s="185"/>
      <c r="P65" s="185"/>
      <c r="Q65" s="185"/>
      <c r="R65" s="185"/>
      <c r="S65" s="185"/>
      <c r="T65" s="185"/>
      <c r="U65" s="185"/>
      <c r="V65" s="185"/>
      <c r="W65" s="186"/>
      <c r="X65" s="221" t="str">
        <f>IF(入力シート!E288&lt;&gt;"",入力シート!E288,IF(入力シート!E289&lt;&gt;"",入力シート!E289,IF(入力シート!E290&lt;&gt;"",入力シート!E290,"")))</f>
        <v/>
      </c>
      <c r="Y65" s="222"/>
      <c r="Z65" s="222"/>
      <c r="AA65" s="222"/>
      <c r="AB65" s="222"/>
      <c r="AC65" s="222"/>
      <c r="AD65" s="222"/>
      <c r="AE65" s="222"/>
      <c r="AF65" s="222"/>
      <c r="AG65" s="222"/>
      <c r="AH65" s="222"/>
      <c r="AI65" s="222"/>
      <c r="AJ65" s="222"/>
      <c r="AK65" s="222"/>
      <c r="AL65" s="222"/>
      <c r="AM65" s="222"/>
      <c r="AN65" s="222"/>
      <c r="AO65" s="222"/>
      <c r="AP65" s="222"/>
      <c r="AQ65" s="222"/>
      <c r="AR65" s="222"/>
      <c r="AS65" s="222"/>
      <c r="AT65" s="222"/>
      <c r="AU65" s="222"/>
      <c r="AV65" s="222"/>
      <c r="AW65" s="222"/>
      <c r="AX65" s="222"/>
      <c r="AY65" s="222"/>
      <c r="AZ65" s="222"/>
      <c r="BA65" s="222"/>
      <c r="BB65" s="222"/>
      <c r="BC65" s="222"/>
      <c r="BD65" s="222"/>
      <c r="BE65" s="222"/>
      <c r="BF65" s="222"/>
      <c r="BG65" s="222"/>
      <c r="BH65" s="222"/>
      <c r="BI65" s="222"/>
      <c r="BJ65" s="222"/>
      <c r="BK65" s="222"/>
      <c r="BL65" s="222"/>
      <c r="BM65" s="222"/>
      <c r="BN65" s="222"/>
      <c r="BO65" s="222"/>
      <c r="BP65" s="222"/>
      <c r="BQ65" s="222"/>
      <c r="BR65" s="222"/>
      <c r="BS65" s="222"/>
      <c r="BT65" s="222"/>
      <c r="BU65" s="222"/>
      <c r="BV65" s="222"/>
      <c r="BW65" s="222"/>
      <c r="BX65" s="222"/>
      <c r="BY65" s="222"/>
      <c r="BZ65" s="222"/>
      <c r="CA65" s="222"/>
      <c r="CB65" s="222"/>
      <c r="CC65" s="223"/>
      <c r="CD65" s="304"/>
      <c r="CE65" s="305"/>
      <c r="CF65" s="305"/>
      <c r="CG65" s="305"/>
      <c r="CH65" s="305"/>
      <c r="CI65" s="305"/>
      <c r="CJ65" s="305"/>
      <c r="CK65" s="305"/>
      <c r="CL65" s="305"/>
      <c r="CM65" s="305"/>
      <c r="CN65" s="305"/>
      <c r="CO65" s="305"/>
      <c r="CP65" s="305"/>
      <c r="CQ65" s="305"/>
      <c r="CR65" s="305"/>
      <c r="CS65" s="306"/>
    </row>
    <row r="66" spans="1:97" s="38" customFormat="1" ht="12" customHeight="1" x14ac:dyDescent="0.15">
      <c r="A66" s="7"/>
      <c r="B66" s="7"/>
      <c r="C66" s="187"/>
      <c r="D66" s="188"/>
      <c r="E66" s="188"/>
      <c r="F66" s="188"/>
      <c r="G66" s="188"/>
      <c r="H66" s="188"/>
      <c r="I66" s="188"/>
      <c r="J66" s="188"/>
      <c r="K66" s="188"/>
      <c r="L66" s="188"/>
      <c r="M66" s="188"/>
      <c r="N66" s="188"/>
      <c r="O66" s="188"/>
      <c r="P66" s="188"/>
      <c r="Q66" s="188"/>
      <c r="R66" s="188"/>
      <c r="S66" s="188"/>
      <c r="T66" s="188"/>
      <c r="U66" s="188"/>
      <c r="V66" s="188"/>
      <c r="W66" s="189"/>
      <c r="X66" s="273" t="str">
        <f>IF(AND(入力シート!E288&lt;&gt;"",入力シート!E289&lt;&gt;""),入力シート!E289,IF(AND(入力シート!E288="",入力シート!E289=""),"",IF(入力シート!E290&lt;&gt;"",入力シート!E290,"")))</f>
        <v/>
      </c>
      <c r="Y66" s="274"/>
      <c r="Z66" s="274"/>
      <c r="AA66" s="274"/>
      <c r="AB66" s="274"/>
      <c r="AC66" s="274"/>
      <c r="AD66" s="274"/>
      <c r="AE66" s="274"/>
      <c r="AF66" s="274"/>
      <c r="AG66" s="274"/>
      <c r="AH66" s="274"/>
      <c r="AI66" s="274"/>
      <c r="AJ66" s="274"/>
      <c r="AK66" s="274"/>
      <c r="AL66" s="274"/>
      <c r="AM66" s="274"/>
      <c r="AN66" s="274"/>
      <c r="AO66" s="274"/>
      <c r="AP66" s="274"/>
      <c r="AQ66" s="274"/>
      <c r="AR66" s="274"/>
      <c r="AS66" s="274"/>
      <c r="AT66" s="274"/>
      <c r="AU66" s="274"/>
      <c r="AV66" s="274"/>
      <c r="AW66" s="274"/>
      <c r="AX66" s="274"/>
      <c r="AY66" s="274"/>
      <c r="AZ66" s="274"/>
      <c r="BA66" s="274"/>
      <c r="BB66" s="274"/>
      <c r="BC66" s="274"/>
      <c r="BD66" s="274"/>
      <c r="BE66" s="274"/>
      <c r="BF66" s="274"/>
      <c r="BG66" s="274"/>
      <c r="BH66" s="274"/>
      <c r="BI66" s="274"/>
      <c r="BJ66" s="274"/>
      <c r="BK66" s="274"/>
      <c r="BL66" s="274"/>
      <c r="BM66" s="274"/>
      <c r="BN66" s="274"/>
      <c r="BO66" s="274"/>
      <c r="BP66" s="274"/>
      <c r="BQ66" s="274"/>
      <c r="BR66" s="274"/>
      <c r="BS66" s="274"/>
      <c r="BT66" s="274"/>
      <c r="BU66" s="274"/>
      <c r="BV66" s="274"/>
      <c r="BW66" s="274"/>
      <c r="BX66" s="274"/>
      <c r="BY66" s="274"/>
      <c r="BZ66" s="274"/>
      <c r="CA66" s="274"/>
      <c r="CB66" s="274"/>
      <c r="CC66" s="275"/>
      <c r="CD66" s="304"/>
      <c r="CE66" s="305"/>
      <c r="CF66" s="305"/>
      <c r="CG66" s="305"/>
      <c r="CH66" s="305"/>
      <c r="CI66" s="305"/>
      <c r="CJ66" s="305"/>
      <c r="CK66" s="305"/>
      <c r="CL66" s="305"/>
      <c r="CM66" s="305"/>
      <c r="CN66" s="305"/>
      <c r="CO66" s="305"/>
      <c r="CP66" s="305"/>
      <c r="CQ66" s="305"/>
      <c r="CR66" s="305"/>
      <c r="CS66" s="306"/>
    </row>
    <row r="67" spans="1:97" s="38" customFormat="1" ht="12" customHeight="1" x14ac:dyDescent="0.15">
      <c r="A67" s="7"/>
      <c r="B67" s="7"/>
      <c r="C67" s="190"/>
      <c r="D67" s="191"/>
      <c r="E67" s="191"/>
      <c r="F67" s="191"/>
      <c r="G67" s="191"/>
      <c r="H67" s="191"/>
      <c r="I67" s="191"/>
      <c r="J67" s="191"/>
      <c r="K67" s="191"/>
      <c r="L67" s="191"/>
      <c r="M67" s="191"/>
      <c r="N67" s="191"/>
      <c r="O67" s="191"/>
      <c r="P67" s="191"/>
      <c r="Q67" s="191"/>
      <c r="R67" s="191"/>
      <c r="S67" s="191"/>
      <c r="T67" s="191"/>
      <c r="U67" s="191"/>
      <c r="V67" s="191"/>
      <c r="W67" s="192"/>
      <c r="X67" s="214" t="str">
        <f>IF(AND(入力シート!E288&lt;&gt;"",入力シート!E289&lt;&gt;""),IF(入力シート!E290&lt;&gt;"",入力シート!E290,""),"")</f>
        <v/>
      </c>
      <c r="Y67" s="215"/>
      <c r="Z67" s="215"/>
      <c r="AA67" s="215"/>
      <c r="AB67" s="215"/>
      <c r="AC67" s="215"/>
      <c r="AD67" s="215"/>
      <c r="AE67" s="215"/>
      <c r="AF67" s="215"/>
      <c r="AG67" s="215"/>
      <c r="AH67" s="215"/>
      <c r="AI67" s="215"/>
      <c r="AJ67" s="215"/>
      <c r="AK67" s="215"/>
      <c r="AL67" s="215"/>
      <c r="AM67" s="215"/>
      <c r="AN67" s="215"/>
      <c r="AO67" s="215"/>
      <c r="AP67" s="215"/>
      <c r="AQ67" s="215"/>
      <c r="AR67" s="215"/>
      <c r="AS67" s="215"/>
      <c r="AT67" s="215"/>
      <c r="AU67" s="215"/>
      <c r="AV67" s="215"/>
      <c r="AW67" s="215"/>
      <c r="AX67" s="215"/>
      <c r="AY67" s="215"/>
      <c r="AZ67" s="215"/>
      <c r="BA67" s="215"/>
      <c r="BB67" s="215"/>
      <c r="BC67" s="215"/>
      <c r="BD67" s="215"/>
      <c r="BE67" s="215"/>
      <c r="BF67" s="215"/>
      <c r="BG67" s="215"/>
      <c r="BH67" s="215"/>
      <c r="BI67" s="215"/>
      <c r="BJ67" s="215"/>
      <c r="BK67" s="215"/>
      <c r="BL67" s="215"/>
      <c r="BM67" s="215"/>
      <c r="BN67" s="215"/>
      <c r="BO67" s="215"/>
      <c r="BP67" s="215"/>
      <c r="BQ67" s="215"/>
      <c r="BR67" s="215"/>
      <c r="BS67" s="215"/>
      <c r="BT67" s="215"/>
      <c r="BU67" s="215"/>
      <c r="BV67" s="215"/>
      <c r="BW67" s="215"/>
      <c r="BX67" s="215"/>
      <c r="BY67" s="215"/>
      <c r="BZ67" s="215"/>
      <c r="CA67" s="215"/>
      <c r="CB67" s="215"/>
      <c r="CC67" s="216"/>
      <c r="CD67" s="307"/>
      <c r="CE67" s="308"/>
      <c r="CF67" s="308"/>
      <c r="CG67" s="308"/>
      <c r="CH67" s="308"/>
      <c r="CI67" s="308"/>
      <c r="CJ67" s="308"/>
      <c r="CK67" s="308"/>
      <c r="CL67" s="308"/>
      <c r="CM67" s="308"/>
      <c r="CN67" s="308"/>
      <c r="CO67" s="308"/>
      <c r="CP67" s="308"/>
      <c r="CQ67" s="308"/>
      <c r="CR67" s="308"/>
      <c r="CS67" s="309"/>
    </row>
    <row r="68" spans="1:97" ht="3.75" customHeight="1" x14ac:dyDescent="0.15"/>
    <row r="69" spans="1:97" ht="12" customHeight="1" x14ac:dyDescent="0.15"/>
    <row r="70" spans="1:97" ht="12" customHeight="1" x14ac:dyDescent="0.15"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4"/>
      <c r="AI70" s="84"/>
      <c r="AJ70" s="84"/>
      <c r="AK70" s="84"/>
      <c r="AL70" s="84"/>
      <c r="AM70" s="84"/>
      <c r="AN70" s="84"/>
      <c r="AO70" s="84"/>
      <c r="AP70" s="84"/>
      <c r="AQ70" s="84"/>
      <c r="AR70" s="84"/>
      <c r="AS70" s="84"/>
      <c r="AT70" s="84"/>
      <c r="AU70" s="84"/>
      <c r="AV70" s="84"/>
      <c r="AW70" s="84"/>
      <c r="AX70" s="84"/>
      <c r="AY70" s="84"/>
      <c r="AZ70" s="84"/>
      <c r="BA70" s="84"/>
      <c r="BB70" s="84"/>
      <c r="BC70" s="84"/>
    </row>
    <row r="71" spans="1:97" ht="12" customHeight="1" x14ac:dyDescent="0.15"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4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4"/>
      <c r="AI71" s="84"/>
      <c r="AJ71" s="84"/>
      <c r="AK71" s="84"/>
      <c r="AL71" s="84"/>
      <c r="AM71" s="84"/>
      <c r="AN71" s="84"/>
      <c r="AO71" s="84"/>
      <c r="AP71" s="84"/>
      <c r="AQ71" s="84"/>
      <c r="AR71" s="84"/>
      <c r="AS71" s="84"/>
      <c r="AT71" s="84"/>
      <c r="AU71" s="84"/>
      <c r="AV71" s="84"/>
      <c r="AW71" s="84"/>
      <c r="AX71" s="84"/>
      <c r="AY71" s="84"/>
      <c r="AZ71" s="84"/>
      <c r="BA71" s="84"/>
      <c r="BB71" s="84"/>
      <c r="BC71" s="84"/>
    </row>
    <row r="72" spans="1:97" ht="12" customHeight="1" x14ac:dyDescent="0.15">
      <c r="F72" s="84"/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/>
      <c r="AG72" s="84"/>
      <c r="AH72" s="84"/>
      <c r="AI72" s="84"/>
      <c r="AJ72" s="84"/>
      <c r="AK72" s="84"/>
      <c r="AL72" s="84"/>
      <c r="AM72" s="84"/>
      <c r="AN72" s="84"/>
      <c r="AO72" s="84"/>
      <c r="AP72" s="84"/>
      <c r="AQ72" s="84"/>
      <c r="AR72" s="84"/>
      <c r="AS72" s="84"/>
      <c r="AT72" s="84"/>
      <c r="AU72" s="84"/>
      <c r="AV72" s="84"/>
      <c r="AW72" s="84"/>
      <c r="AX72" s="84"/>
      <c r="AY72" s="84"/>
      <c r="AZ72" s="84"/>
      <c r="BA72" s="84"/>
      <c r="BB72" s="84"/>
      <c r="BC72" s="84"/>
    </row>
    <row r="73" spans="1:97" ht="12" customHeight="1" x14ac:dyDescent="0.15"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4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4"/>
      <c r="AI73" s="84"/>
      <c r="AJ73" s="84"/>
      <c r="AK73" s="84"/>
      <c r="AL73" s="84"/>
      <c r="AM73" s="84"/>
      <c r="AN73" s="84"/>
      <c r="AO73" s="84"/>
      <c r="AP73" s="84"/>
      <c r="AQ73" s="84"/>
      <c r="AR73" s="84"/>
      <c r="AS73" s="84"/>
      <c r="AT73" s="84"/>
      <c r="AU73" s="84"/>
      <c r="AV73" s="84"/>
      <c r="AW73" s="84"/>
      <c r="AX73" s="84"/>
      <c r="AY73" s="84"/>
      <c r="AZ73" s="84"/>
      <c r="BA73" s="84"/>
      <c r="BB73" s="84"/>
      <c r="BC73" s="84"/>
    </row>
    <row r="74" spans="1:97" ht="12" customHeight="1" x14ac:dyDescent="0.15"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4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4"/>
      <c r="AI74" s="84"/>
      <c r="AJ74" s="84"/>
      <c r="AK74" s="84"/>
      <c r="AL74" s="84"/>
      <c r="AM74" s="84"/>
      <c r="AN74" s="84"/>
      <c r="AO74" s="84"/>
      <c r="AP74" s="84"/>
      <c r="AQ74" s="84"/>
      <c r="AR74" s="84"/>
      <c r="AS74" s="84"/>
      <c r="AT74" s="84"/>
      <c r="AU74" s="84"/>
      <c r="AV74" s="84"/>
      <c r="AW74" s="84"/>
      <c r="AX74" s="84"/>
      <c r="AY74" s="84"/>
      <c r="AZ74" s="84"/>
      <c r="BA74" s="84"/>
      <c r="BB74" s="84"/>
      <c r="BC74" s="84"/>
    </row>
    <row r="75" spans="1:97" ht="12" customHeight="1" x14ac:dyDescent="0.15"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4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4"/>
      <c r="AI75" s="84"/>
      <c r="AJ75" s="84"/>
      <c r="AK75" s="84"/>
      <c r="AL75" s="84"/>
      <c r="AM75" s="84"/>
      <c r="AN75" s="84"/>
      <c r="AO75" s="84"/>
      <c r="AP75" s="84"/>
      <c r="AQ75" s="84"/>
      <c r="AR75" s="84"/>
      <c r="AS75" s="84"/>
      <c r="AT75" s="84"/>
      <c r="AU75" s="84"/>
      <c r="AV75" s="84"/>
      <c r="AW75" s="84"/>
      <c r="AX75" s="84"/>
      <c r="AY75" s="84"/>
      <c r="AZ75" s="84"/>
      <c r="BA75" s="84"/>
      <c r="BB75" s="84"/>
      <c r="BC75" s="84"/>
    </row>
    <row r="76" spans="1:97" ht="12" customHeight="1" x14ac:dyDescent="0.15"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4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4"/>
      <c r="AI76" s="84"/>
      <c r="AJ76" s="84"/>
      <c r="AK76" s="84"/>
      <c r="AL76" s="84"/>
      <c r="AM76" s="84"/>
      <c r="AN76" s="84"/>
      <c r="AO76" s="84"/>
      <c r="AP76" s="84"/>
      <c r="AQ76" s="84"/>
      <c r="AR76" s="84"/>
      <c r="AS76" s="84"/>
      <c r="AT76" s="84"/>
      <c r="AU76" s="84"/>
      <c r="AV76" s="84"/>
      <c r="AW76" s="84"/>
      <c r="AX76" s="84"/>
      <c r="AY76" s="84"/>
      <c r="AZ76" s="84"/>
      <c r="BA76" s="84"/>
      <c r="BB76" s="84"/>
      <c r="BC76" s="84"/>
    </row>
    <row r="77" spans="1:97" ht="12" customHeight="1" x14ac:dyDescent="0.15"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4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/>
      <c r="AG77" s="84"/>
      <c r="AH77" s="84"/>
      <c r="AI77" s="84"/>
      <c r="AJ77" s="84"/>
      <c r="AK77" s="84"/>
      <c r="AL77" s="84"/>
      <c r="AM77" s="84"/>
      <c r="AN77" s="84"/>
      <c r="AO77" s="84"/>
      <c r="AP77" s="84"/>
      <c r="AQ77" s="84"/>
      <c r="AR77" s="84"/>
      <c r="AS77" s="84"/>
      <c r="AT77" s="84"/>
      <c r="AU77" s="84"/>
    </row>
    <row r="78" spans="1:97" ht="12" customHeight="1" x14ac:dyDescent="0.15"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4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/>
      <c r="AO78" s="84"/>
      <c r="AP78" s="84"/>
      <c r="AQ78" s="84"/>
      <c r="AR78" s="84"/>
      <c r="AS78" s="84"/>
      <c r="AT78" s="84"/>
      <c r="AU78" s="84"/>
    </row>
    <row r="79" spans="1:97" ht="12" customHeight="1" x14ac:dyDescent="0.15"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4"/>
      <c r="AI79" s="84"/>
      <c r="AJ79" s="84"/>
      <c r="AK79" s="84"/>
      <c r="AL79" s="84"/>
      <c r="AM79" s="84"/>
      <c r="AN79" s="84"/>
      <c r="AO79" s="84"/>
      <c r="AP79" s="84"/>
      <c r="AQ79" s="84"/>
      <c r="AR79" s="84"/>
      <c r="AS79" s="84"/>
      <c r="AT79" s="84"/>
      <c r="AU79" s="84"/>
    </row>
    <row r="80" spans="1:97" ht="12" customHeight="1" x14ac:dyDescent="0.15"/>
    <row r="81" ht="18" customHeight="1" x14ac:dyDescent="0.15"/>
    <row r="82" ht="18" customHeight="1" x14ac:dyDescent="0.15"/>
    <row r="83" ht="18" customHeight="1" x14ac:dyDescent="0.15"/>
    <row r="84" ht="18" customHeight="1" x14ac:dyDescent="0.15"/>
    <row r="85" ht="18" customHeight="1" x14ac:dyDescent="0.15"/>
    <row r="86" ht="18" customHeight="1" x14ac:dyDescent="0.15"/>
  </sheetData>
  <mergeCells count="568">
    <mergeCell ref="BX24:CG24"/>
    <mergeCell ref="CH24:CS24"/>
    <mergeCell ref="F25:G25"/>
    <mergeCell ref="F28:G30"/>
    <mergeCell ref="F31:G31"/>
    <mergeCell ref="F32:G32"/>
    <mergeCell ref="F33:G33"/>
    <mergeCell ref="AX36:BG36"/>
    <mergeCell ref="BP36:BU36"/>
    <mergeCell ref="AL26:BG26"/>
    <mergeCell ref="BF31:BM31"/>
    <mergeCell ref="H33:O33"/>
    <mergeCell ref="H32:O32"/>
    <mergeCell ref="CF30:CS30"/>
    <mergeCell ref="AX31:BE31"/>
    <mergeCell ref="AJ33:AW33"/>
    <mergeCell ref="AJ32:AW32"/>
    <mergeCell ref="BF30:BM30"/>
    <mergeCell ref="AB25:AK25"/>
    <mergeCell ref="AX30:BE30"/>
    <mergeCell ref="BH25:BO25"/>
    <mergeCell ref="BH26:BO26"/>
    <mergeCell ref="BP26:BW26"/>
    <mergeCell ref="BN32:CE32"/>
    <mergeCell ref="AJ37:AO37"/>
    <mergeCell ref="AP37:AW37"/>
    <mergeCell ref="BE12:CR12"/>
    <mergeCell ref="BW13:CR13"/>
    <mergeCell ref="AX33:BE33"/>
    <mergeCell ref="AX32:BE32"/>
    <mergeCell ref="H23:AA23"/>
    <mergeCell ref="AL24:BG24"/>
    <mergeCell ref="CJ20:CK20"/>
    <mergeCell ref="CL20:CM20"/>
    <mergeCell ref="CN20:CO20"/>
    <mergeCell ref="CP19:CQ19"/>
    <mergeCell ref="CH19:CI19"/>
    <mergeCell ref="CJ19:CK19"/>
    <mergeCell ref="CL19:CM19"/>
    <mergeCell ref="BH18:CG18"/>
    <mergeCell ref="BH19:CG20"/>
    <mergeCell ref="BX21:CS22"/>
    <mergeCell ref="CH23:CS23"/>
    <mergeCell ref="BX23:CG23"/>
    <mergeCell ref="AX27:BW27"/>
    <mergeCell ref="BH21:BW22"/>
    <mergeCell ref="BP25:BW25"/>
    <mergeCell ref="BX25:CG25"/>
    <mergeCell ref="CK14:CS14"/>
    <mergeCell ref="J39:O39"/>
    <mergeCell ref="AL22:BG23"/>
    <mergeCell ref="H22:AK22"/>
    <mergeCell ref="H21:BG21"/>
    <mergeCell ref="F27:AW27"/>
    <mergeCell ref="AL25:BG25"/>
    <mergeCell ref="AB26:AK26"/>
    <mergeCell ref="AB24:AK24"/>
    <mergeCell ref="C34:G39"/>
    <mergeCell ref="J34:O36"/>
    <mergeCell ref="H34:I36"/>
    <mergeCell ref="AY14:BP14"/>
    <mergeCell ref="BS14:CJ14"/>
    <mergeCell ref="AC14:AT14"/>
    <mergeCell ref="AU14:AX14"/>
    <mergeCell ref="I14:Z14"/>
    <mergeCell ref="AJ39:AO39"/>
    <mergeCell ref="AP39:AW39"/>
    <mergeCell ref="AJ36:AO36"/>
    <mergeCell ref="AP36:AW36"/>
    <mergeCell ref="C16:D16"/>
    <mergeCell ref="CB16:CE16"/>
    <mergeCell ref="E17:AW17"/>
    <mergeCell ref="BA16:BB16"/>
    <mergeCell ref="BC16:BH16"/>
    <mergeCell ref="BK16:BP16"/>
    <mergeCell ref="I8:T8"/>
    <mergeCell ref="AY7:CD7"/>
    <mergeCell ref="C6:H6"/>
    <mergeCell ref="BG5:CD5"/>
    <mergeCell ref="C10:H10"/>
    <mergeCell ref="O13:AF13"/>
    <mergeCell ref="C12:N12"/>
    <mergeCell ref="BQ16:BR16"/>
    <mergeCell ref="BI16:BJ16"/>
    <mergeCell ref="BY16:CA16"/>
    <mergeCell ref="AY15:CS15"/>
    <mergeCell ref="CF16:CG16"/>
    <mergeCell ref="CL16:CS16"/>
    <mergeCell ref="CH16:CK16"/>
    <mergeCell ref="AS13:BD13"/>
    <mergeCell ref="BM8:CD8"/>
    <mergeCell ref="AY9:CD9"/>
    <mergeCell ref="AY10:CD10"/>
    <mergeCell ref="AY11:CI11"/>
    <mergeCell ref="AS12:BD12"/>
    <mergeCell ref="BE13:BV13"/>
    <mergeCell ref="N52:O52"/>
    <mergeCell ref="Z54:AA54"/>
    <mergeCell ref="V54:W54"/>
    <mergeCell ref="N55:AE55"/>
    <mergeCell ref="T52:U52"/>
    <mergeCell ref="AD5:AW5"/>
    <mergeCell ref="C17:D17"/>
    <mergeCell ref="E16:AT16"/>
    <mergeCell ref="AU16:AZ16"/>
    <mergeCell ref="U38:Y38"/>
    <mergeCell ref="U39:Y39"/>
    <mergeCell ref="N20:BG20"/>
    <mergeCell ref="Z39:AI39"/>
    <mergeCell ref="AX37:BO37"/>
    <mergeCell ref="U8:AT8"/>
    <mergeCell ref="O12:AR12"/>
    <mergeCell ref="AG13:AR13"/>
    <mergeCell ref="AU8:AX8"/>
    <mergeCell ref="AU11:AX11"/>
    <mergeCell ref="AU9:AX9"/>
    <mergeCell ref="AU10:AX10"/>
    <mergeCell ref="AN11:AT11"/>
    <mergeCell ref="I10:AT10"/>
    <mergeCell ref="I9:AT9"/>
    <mergeCell ref="E55:I57"/>
    <mergeCell ref="P37:T37"/>
    <mergeCell ref="P38:T38"/>
    <mergeCell ref="P39:T39"/>
    <mergeCell ref="G54:M54"/>
    <mergeCell ref="J55:M57"/>
    <mergeCell ref="T54:U54"/>
    <mergeCell ref="H40:I42"/>
    <mergeCell ref="H43:I44"/>
    <mergeCell ref="J40:W41"/>
    <mergeCell ref="N51:O51"/>
    <mergeCell ref="P51:Q51"/>
    <mergeCell ref="R51:S51"/>
    <mergeCell ref="T51:U51"/>
    <mergeCell ref="J45:W46"/>
    <mergeCell ref="J43:W44"/>
    <mergeCell ref="J42:W42"/>
    <mergeCell ref="V53:W53"/>
    <mergeCell ref="V57:W57"/>
    <mergeCell ref="P52:Q52"/>
    <mergeCell ref="R52:S52"/>
    <mergeCell ref="E54:F54"/>
    <mergeCell ref="E53:F53"/>
    <mergeCell ref="E52:F52"/>
    <mergeCell ref="C18:M20"/>
    <mergeCell ref="C21:E33"/>
    <mergeCell ref="F26:G26"/>
    <mergeCell ref="Z36:AI36"/>
    <mergeCell ref="X51:Y51"/>
    <mergeCell ref="X43:AG44"/>
    <mergeCell ref="AH43:AQ44"/>
    <mergeCell ref="AH45:AQ46"/>
    <mergeCell ref="X42:AG42"/>
    <mergeCell ref="X45:AG46"/>
    <mergeCell ref="AF50:AW50"/>
    <mergeCell ref="AR51:AS51"/>
    <mergeCell ref="N19:Y19"/>
    <mergeCell ref="N18:BG18"/>
    <mergeCell ref="Z19:BG19"/>
    <mergeCell ref="Z38:AI38"/>
    <mergeCell ref="H45:I46"/>
    <mergeCell ref="E51:F51"/>
    <mergeCell ref="V51:W51"/>
    <mergeCell ref="AN51:AO51"/>
    <mergeCell ref="F21:G23"/>
    <mergeCell ref="F24:G24"/>
    <mergeCell ref="AX51:BO51"/>
    <mergeCell ref="AJ31:AW31"/>
    <mergeCell ref="CO40:CS41"/>
    <mergeCell ref="H24:AA24"/>
    <mergeCell ref="H25:AA25"/>
    <mergeCell ref="H26:AA26"/>
    <mergeCell ref="P29:AW29"/>
    <mergeCell ref="H37:I37"/>
    <mergeCell ref="AB23:AK23"/>
    <mergeCell ref="CH27:CS27"/>
    <mergeCell ref="CH26:CS26"/>
    <mergeCell ref="CH25:CS25"/>
    <mergeCell ref="BX26:CG26"/>
    <mergeCell ref="BX27:CG27"/>
    <mergeCell ref="CB39:CS39"/>
    <mergeCell ref="CF33:CS33"/>
    <mergeCell ref="CL36:CS36"/>
    <mergeCell ref="U36:Y36"/>
    <mergeCell ref="P34:AI35"/>
    <mergeCell ref="BV36:CA36"/>
    <mergeCell ref="BP35:CS35"/>
    <mergeCell ref="AJ34:AW35"/>
    <mergeCell ref="BF32:BM32"/>
    <mergeCell ref="BF33:BM33"/>
    <mergeCell ref="U37:Y37"/>
    <mergeCell ref="Z37:AI37"/>
    <mergeCell ref="CG4:CI4"/>
    <mergeCell ref="CE4:CF10"/>
    <mergeCell ref="CP20:CQ20"/>
    <mergeCell ref="CJ4:CS4"/>
    <mergeCell ref="CR19:CS19"/>
    <mergeCell ref="CH18:CS18"/>
    <mergeCell ref="CR20:CS20"/>
    <mergeCell ref="AY17:CS17"/>
    <mergeCell ref="CJ9:CS9"/>
    <mergeCell ref="CN19:CO19"/>
    <mergeCell ref="CH20:CI20"/>
    <mergeCell ref="AD3:BR4"/>
    <mergeCell ref="BS3:CD4"/>
    <mergeCell ref="CE3:CS3"/>
    <mergeCell ref="CJ11:CS11"/>
    <mergeCell ref="C15:AW15"/>
    <mergeCell ref="C9:H9"/>
    <mergeCell ref="C11:H11"/>
    <mergeCell ref="C14:H14"/>
    <mergeCell ref="BS16:BX16"/>
    <mergeCell ref="AD6:AW6"/>
    <mergeCell ref="C13:N13"/>
    <mergeCell ref="C5:H5"/>
    <mergeCell ref="I5:AC5"/>
    <mergeCell ref="C2:Z2"/>
    <mergeCell ref="AY5:BF5"/>
    <mergeCell ref="AY6:CD6"/>
    <mergeCell ref="CJ10:CS10"/>
    <mergeCell ref="CG10:CI10"/>
    <mergeCell ref="I11:AM11"/>
    <mergeCell ref="I6:AC6"/>
    <mergeCell ref="AD7:AW7"/>
    <mergeCell ref="CG7:CI7"/>
    <mergeCell ref="CG8:CI8"/>
    <mergeCell ref="CG5:CI5"/>
    <mergeCell ref="CG6:CI6"/>
    <mergeCell ref="CJ5:CS5"/>
    <mergeCell ref="CJ6:CS6"/>
    <mergeCell ref="CJ7:CS7"/>
    <mergeCell ref="BV2:CS2"/>
    <mergeCell ref="CJ8:CS8"/>
    <mergeCell ref="CG9:CI9"/>
    <mergeCell ref="AA2:BU2"/>
    <mergeCell ref="C7:AC7"/>
    <mergeCell ref="C3:K4"/>
    <mergeCell ref="L3:AC4"/>
    <mergeCell ref="C8:H8"/>
    <mergeCell ref="AY8:BL8"/>
    <mergeCell ref="V52:W52"/>
    <mergeCell ref="X52:Y52"/>
    <mergeCell ref="AJ52:AK52"/>
    <mergeCell ref="AL52:AM52"/>
    <mergeCell ref="AT52:AU52"/>
    <mergeCell ref="AB52:AC52"/>
    <mergeCell ref="AP54:AQ54"/>
    <mergeCell ref="AF55:AW55"/>
    <mergeCell ref="AP52:AQ52"/>
    <mergeCell ref="AV54:AW54"/>
    <mergeCell ref="AT53:AU53"/>
    <mergeCell ref="AV53:AW53"/>
    <mergeCell ref="AR53:AS53"/>
    <mergeCell ref="AR52:AS52"/>
    <mergeCell ref="AB54:AC54"/>
    <mergeCell ref="AD54:AE54"/>
    <mergeCell ref="Z52:AA52"/>
    <mergeCell ref="AV52:AW52"/>
    <mergeCell ref="AN52:AO52"/>
    <mergeCell ref="AH54:AI54"/>
    <mergeCell ref="AT54:AU54"/>
    <mergeCell ref="Z53:AA53"/>
    <mergeCell ref="AB53:AC53"/>
    <mergeCell ref="R56:S56"/>
    <mergeCell ref="T56:U56"/>
    <mergeCell ref="V56:W56"/>
    <mergeCell ref="X54:Y54"/>
    <mergeCell ref="AL56:AM56"/>
    <mergeCell ref="AX55:BO55"/>
    <mergeCell ref="BP54:BW54"/>
    <mergeCell ref="AD56:AE56"/>
    <mergeCell ref="BL56:BM56"/>
    <mergeCell ref="BN56:BO56"/>
    <mergeCell ref="BV55:CS55"/>
    <mergeCell ref="CR56:CS56"/>
    <mergeCell ref="BX56:BY56"/>
    <mergeCell ref="AY54:BO54"/>
    <mergeCell ref="X56:Y56"/>
    <mergeCell ref="Z56:AA56"/>
    <mergeCell ref="AF56:AG56"/>
    <mergeCell ref="AH56:AI56"/>
    <mergeCell ref="AJ56:AK56"/>
    <mergeCell ref="BC49:BJ49"/>
    <mergeCell ref="AX49:BB49"/>
    <mergeCell ref="BK49:BO49"/>
    <mergeCell ref="CB44:CS45"/>
    <mergeCell ref="BB47:BM48"/>
    <mergeCell ref="CR51:CS51"/>
    <mergeCell ref="CP51:CQ51"/>
    <mergeCell ref="AX50:BO50"/>
    <mergeCell ref="CB51:CC51"/>
    <mergeCell ref="AR47:BA48"/>
    <mergeCell ref="BB45:BM46"/>
    <mergeCell ref="BN47:CA48"/>
    <mergeCell ref="BB43:BM44"/>
    <mergeCell ref="AR43:BA44"/>
    <mergeCell ref="CB46:CS47"/>
    <mergeCell ref="AX38:BO38"/>
    <mergeCell ref="AX39:BO39"/>
    <mergeCell ref="BN40:CA42"/>
    <mergeCell ref="BP38:BU38"/>
    <mergeCell ref="BP39:BU39"/>
    <mergeCell ref="BV38:CA38"/>
    <mergeCell ref="BV39:CA39"/>
    <mergeCell ref="X40:BM41"/>
    <mergeCell ref="AR42:BA42"/>
    <mergeCell ref="AH42:AQ42"/>
    <mergeCell ref="AJ38:AO38"/>
    <mergeCell ref="AP38:AW38"/>
    <mergeCell ref="BB42:BM42"/>
    <mergeCell ref="BH23:BO23"/>
    <mergeCell ref="BP23:BW23"/>
    <mergeCell ref="BH24:BO24"/>
    <mergeCell ref="BP24:BW24"/>
    <mergeCell ref="AJ30:AW30"/>
    <mergeCell ref="H38:I38"/>
    <mergeCell ref="H39:I39"/>
    <mergeCell ref="AX29:CS29"/>
    <mergeCell ref="H31:O31"/>
    <mergeCell ref="H28:O30"/>
    <mergeCell ref="P28:CS28"/>
    <mergeCell ref="P32:AI32"/>
    <mergeCell ref="J37:O37"/>
    <mergeCell ref="J38:O38"/>
    <mergeCell ref="P33:AI33"/>
    <mergeCell ref="P31:AI31"/>
    <mergeCell ref="P30:AI30"/>
    <mergeCell ref="P36:T36"/>
    <mergeCell ref="AX34:CS34"/>
    <mergeCell ref="AX35:BO35"/>
    <mergeCell ref="BH36:BO36"/>
    <mergeCell ref="CF32:CS32"/>
    <mergeCell ref="BP37:BU37"/>
    <mergeCell ref="BN31:CE31"/>
    <mergeCell ref="BN33:CE33"/>
    <mergeCell ref="BN30:CE30"/>
    <mergeCell ref="CB38:CS38"/>
    <mergeCell ref="CF31:CS31"/>
    <mergeCell ref="CB52:CC52"/>
    <mergeCell ref="CD56:CE56"/>
    <mergeCell ref="BZ56:CA56"/>
    <mergeCell ref="CB56:CC56"/>
    <mergeCell ref="CD54:CE54"/>
    <mergeCell ref="BP55:BU55"/>
    <mergeCell ref="CB53:CC53"/>
    <mergeCell ref="CD52:CE52"/>
    <mergeCell ref="BN43:CA44"/>
    <mergeCell ref="BV37:CA37"/>
    <mergeCell ref="CB36:CK36"/>
    <mergeCell ref="CJ40:CN41"/>
    <mergeCell ref="CB37:CS37"/>
    <mergeCell ref="CB40:CE41"/>
    <mergeCell ref="CF40:CI41"/>
    <mergeCell ref="CH51:CI51"/>
    <mergeCell ref="CJ51:CK51"/>
    <mergeCell ref="CL51:CM51"/>
    <mergeCell ref="CN51:CO51"/>
    <mergeCell ref="BZ51:CA51"/>
    <mergeCell ref="AH47:AQ48"/>
    <mergeCell ref="AT51:AU51"/>
    <mergeCell ref="AV51:AW51"/>
    <mergeCell ref="AF51:AG51"/>
    <mergeCell ref="AH51:AI51"/>
    <mergeCell ref="AJ51:AK51"/>
    <mergeCell ref="G49:AW49"/>
    <mergeCell ref="H47:I48"/>
    <mergeCell ref="C40:G48"/>
    <mergeCell ref="AB51:AC51"/>
    <mergeCell ref="E49:F50"/>
    <mergeCell ref="J47:W48"/>
    <mergeCell ref="G50:M50"/>
    <mergeCell ref="N50:AE50"/>
    <mergeCell ref="AR45:BA46"/>
    <mergeCell ref="X47:AG48"/>
    <mergeCell ref="Z51:AA51"/>
    <mergeCell ref="N56:O56"/>
    <mergeCell ref="P56:Q56"/>
    <mergeCell ref="CB42:CS43"/>
    <mergeCell ref="CB48:CS48"/>
    <mergeCell ref="AL51:AM51"/>
    <mergeCell ref="AD51:AE51"/>
    <mergeCell ref="AZ56:BA56"/>
    <mergeCell ref="BB56:BC56"/>
    <mergeCell ref="BD56:BE56"/>
    <mergeCell ref="BP52:BW52"/>
    <mergeCell ref="AF52:AG52"/>
    <mergeCell ref="AH52:AI52"/>
    <mergeCell ref="AD52:AE52"/>
    <mergeCell ref="AP51:AQ51"/>
    <mergeCell ref="BP53:BW53"/>
    <mergeCell ref="AY52:BO52"/>
    <mergeCell ref="AL53:AM53"/>
    <mergeCell ref="AN53:AO53"/>
    <mergeCell ref="AN56:AO56"/>
    <mergeCell ref="AP56:AQ56"/>
    <mergeCell ref="AR56:AS56"/>
    <mergeCell ref="AT56:AU56"/>
    <mergeCell ref="AV56:AW56"/>
    <mergeCell ref="AJ54:AK54"/>
    <mergeCell ref="CL52:CM52"/>
    <mergeCell ref="CH54:CI54"/>
    <mergeCell ref="CJ54:CK54"/>
    <mergeCell ref="CN54:CO54"/>
    <mergeCell ref="CL54:CM54"/>
    <mergeCell ref="CF54:CG54"/>
    <mergeCell ref="CP54:CQ54"/>
    <mergeCell ref="CN52:CO52"/>
    <mergeCell ref="CP53:CQ53"/>
    <mergeCell ref="CH53:CI53"/>
    <mergeCell ref="CJ53:CK53"/>
    <mergeCell ref="CF53:CG53"/>
    <mergeCell ref="BT57:BU57"/>
    <mergeCell ref="BX52:BY52"/>
    <mergeCell ref="BZ52:CA52"/>
    <mergeCell ref="BN45:CA46"/>
    <mergeCell ref="BP50:BW50"/>
    <mergeCell ref="BX50:CS50"/>
    <mergeCell ref="BP49:CR49"/>
    <mergeCell ref="CP56:CQ56"/>
    <mergeCell ref="CH56:CI56"/>
    <mergeCell ref="CJ56:CK56"/>
    <mergeCell ref="CL56:CM56"/>
    <mergeCell ref="CF56:CG56"/>
    <mergeCell ref="BX57:BY57"/>
    <mergeCell ref="BZ57:CA57"/>
    <mergeCell ref="BZ53:CA53"/>
    <mergeCell ref="CF52:CG52"/>
    <mergeCell ref="CN53:CO53"/>
    <mergeCell ref="CR52:CS52"/>
    <mergeCell ref="CR54:CS54"/>
    <mergeCell ref="CR53:CS53"/>
    <mergeCell ref="CH52:CI52"/>
    <mergeCell ref="CJ52:CK52"/>
    <mergeCell ref="CP52:CQ52"/>
    <mergeCell ref="CL53:CM53"/>
    <mergeCell ref="BL57:BM57"/>
    <mergeCell ref="AL57:AM57"/>
    <mergeCell ref="BH57:BI57"/>
    <mergeCell ref="BP57:BQ57"/>
    <mergeCell ref="AV57:AW57"/>
    <mergeCell ref="BN57:BO57"/>
    <mergeCell ref="AX57:AY57"/>
    <mergeCell ref="AZ57:BA57"/>
    <mergeCell ref="BB57:BC57"/>
    <mergeCell ref="BD57:BE57"/>
    <mergeCell ref="BF57:BG57"/>
    <mergeCell ref="BJ57:BK57"/>
    <mergeCell ref="AT57:AU57"/>
    <mergeCell ref="AP57:AQ57"/>
    <mergeCell ref="AR57:AS57"/>
    <mergeCell ref="AD57:AE57"/>
    <mergeCell ref="AX56:AY56"/>
    <mergeCell ref="BV56:BW56"/>
    <mergeCell ref="AY53:BO53"/>
    <mergeCell ref="CD58:CF58"/>
    <mergeCell ref="CG58:CS58"/>
    <mergeCell ref="BR57:BS57"/>
    <mergeCell ref="CD53:CE53"/>
    <mergeCell ref="AJ53:AK53"/>
    <mergeCell ref="AD53:AE53"/>
    <mergeCell ref="CP57:CQ57"/>
    <mergeCell ref="CJ57:CK57"/>
    <mergeCell ref="CL57:CM57"/>
    <mergeCell ref="CR57:CS57"/>
    <mergeCell ref="CB57:CC57"/>
    <mergeCell ref="CH57:CI57"/>
    <mergeCell ref="CN56:CO56"/>
    <mergeCell ref="CF57:CG57"/>
    <mergeCell ref="CD57:CE57"/>
    <mergeCell ref="BX54:BY54"/>
    <mergeCell ref="BZ54:CA54"/>
    <mergeCell ref="CB54:CC54"/>
    <mergeCell ref="AH57:AI57"/>
    <mergeCell ref="AJ57:AK57"/>
    <mergeCell ref="Z57:AA57"/>
    <mergeCell ref="AN57:AO57"/>
    <mergeCell ref="CN57:CO57"/>
    <mergeCell ref="CD51:CE51"/>
    <mergeCell ref="CF51:CG51"/>
    <mergeCell ref="BP51:BW51"/>
    <mergeCell ref="BX51:BY51"/>
    <mergeCell ref="AP53:AQ53"/>
    <mergeCell ref="AB57:AC57"/>
    <mergeCell ref="AF53:AG53"/>
    <mergeCell ref="AH53:AI53"/>
    <mergeCell ref="BT56:BU56"/>
    <mergeCell ref="BP56:BQ56"/>
    <mergeCell ref="BF56:BG56"/>
    <mergeCell ref="BH56:BI56"/>
    <mergeCell ref="AB56:AC56"/>
    <mergeCell ref="AL54:AM54"/>
    <mergeCell ref="AN54:AO54"/>
    <mergeCell ref="AR54:AS54"/>
    <mergeCell ref="AF57:AG57"/>
    <mergeCell ref="BR56:BS56"/>
    <mergeCell ref="BJ56:BK56"/>
    <mergeCell ref="BX53:BY53"/>
    <mergeCell ref="BV57:BW57"/>
    <mergeCell ref="BZ58:CC60"/>
    <mergeCell ref="CD59:CS59"/>
    <mergeCell ref="BD61:BE61"/>
    <mergeCell ref="BT61:BU61"/>
    <mergeCell ref="BF61:BG61"/>
    <mergeCell ref="BR61:BS61"/>
    <mergeCell ref="BF62:BG62"/>
    <mergeCell ref="BH62:BI62"/>
    <mergeCell ref="BJ62:BK62"/>
    <mergeCell ref="K59:BE59"/>
    <mergeCell ref="K60:BE60"/>
    <mergeCell ref="BI59:BY59"/>
    <mergeCell ref="BI60:BY60"/>
    <mergeCell ref="BF58:BH58"/>
    <mergeCell ref="BF59:BH59"/>
    <mergeCell ref="BJ61:BK61"/>
    <mergeCell ref="BV61:BW61"/>
    <mergeCell ref="BX61:BY61"/>
    <mergeCell ref="BL61:BM61"/>
    <mergeCell ref="BL62:BM62"/>
    <mergeCell ref="CD60:CS67"/>
    <mergeCell ref="X66:CC66"/>
    <mergeCell ref="BF60:BH60"/>
    <mergeCell ref="BH61:BI61"/>
    <mergeCell ref="N54:O54"/>
    <mergeCell ref="P54:Q54"/>
    <mergeCell ref="BI58:BY58"/>
    <mergeCell ref="X57:Y57"/>
    <mergeCell ref="R57:S57"/>
    <mergeCell ref="T57:U57"/>
    <mergeCell ref="R54:S54"/>
    <mergeCell ref="C49:D57"/>
    <mergeCell ref="N53:O53"/>
    <mergeCell ref="P53:Q53"/>
    <mergeCell ref="R53:S53"/>
    <mergeCell ref="T53:U53"/>
    <mergeCell ref="G52:M52"/>
    <mergeCell ref="G53:M53"/>
    <mergeCell ref="G51:M51"/>
    <mergeCell ref="N57:O57"/>
    <mergeCell ref="G58:J62"/>
    <mergeCell ref="C58:F64"/>
    <mergeCell ref="T61:AS62"/>
    <mergeCell ref="P57:Q57"/>
    <mergeCell ref="AF54:AG54"/>
    <mergeCell ref="K58:O58"/>
    <mergeCell ref="P58:BE58"/>
    <mergeCell ref="X53:Y53"/>
    <mergeCell ref="C65:W67"/>
    <mergeCell ref="K61:S62"/>
    <mergeCell ref="G63:O64"/>
    <mergeCell ref="X64:BY64"/>
    <mergeCell ref="BX62:BY62"/>
    <mergeCell ref="BP62:BQ62"/>
    <mergeCell ref="BR62:BS62"/>
    <mergeCell ref="AT61:BC62"/>
    <mergeCell ref="P63:W63"/>
    <mergeCell ref="P64:W64"/>
    <mergeCell ref="X67:CC67"/>
    <mergeCell ref="AT63:BC63"/>
    <mergeCell ref="BD63:BY63"/>
    <mergeCell ref="X63:AS63"/>
    <mergeCell ref="BN61:BO61"/>
    <mergeCell ref="BP61:BQ61"/>
    <mergeCell ref="X65:CC65"/>
    <mergeCell ref="BT62:BU62"/>
    <mergeCell ref="BV62:BW62"/>
    <mergeCell ref="BZ61:CC64"/>
    <mergeCell ref="BD62:BE62"/>
    <mergeCell ref="BN62:BO62"/>
  </mergeCells>
  <phoneticPr fontId="2"/>
  <conditionalFormatting sqref="CG4:CH10">
    <cfRule type="cellIs" dxfId="108" priority="22" stopIfTrue="1" operator="notEqual">
      <formula>0</formula>
    </cfRule>
  </conditionalFormatting>
  <conditionalFormatting sqref="BF58:BH58">
    <cfRule type="expression" dxfId="107" priority="11">
      <formula>$BF$58&lt;&gt;0</formula>
    </cfRule>
  </conditionalFormatting>
  <conditionalFormatting sqref="BF59:BH59">
    <cfRule type="expression" dxfId="106" priority="10">
      <formula>$BF$59&lt;&gt;0</formula>
    </cfRule>
  </conditionalFormatting>
  <conditionalFormatting sqref="BF60:BH60">
    <cfRule type="expression" dxfId="105" priority="9">
      <formula>$BF$60&lt;&gt;0</formula>
    </cfRule>
  </conditionalFormatting>
  <conditionalFormatting sqref="AU16:AZ16">
    <cfRule type="expression" dxfId="104" priority="21">
      <formula>AND(C15&lt;&gt;"所有権",C15&lt;&gt;"底地権",C15&lt;&gt;"交換",C15&lt;&gt;"共有持分一部移転")</formula>
    </cfRule>
  </conditionalFormatting>
  <conditionalFormatting sqref="BK16:BP16">
    <cfRule type="expression" dxfId="103" priority="15">
      <formula>AND(C15&lt;&gt;"借地権（賃借権）",C15&lt;&gt;"定期借地権（一般）",C15&lt;&gt;"定期借地権（事業用）",C15&lt;&gt;"定期借地権（建物譲渡特約付）")</formula>
    </cfRule>
  </conditionalFormatting>
  <conditionalFormatting sqref="BS16:BX16">
    <cfRule type="expression" dxfId="102" priority="14">
      <formula>AND(C15&lt;&gt;"代物弁済",C15&lt;&gt;"譲渡担保",C15&lt;&gt;"売買予約",C15&lt;&gt;"信託受益権",C15&lt;&gt;"その他（営業譲渡）",C15&lt;&gt;"その他（予約完結権）",C15&lt;&gt;"その他（買戻権）",C15&lt;&gt;"その他")</formula>
    </cfRule>
  </conditionalFormatting>
  <conditionalFormatting sqref="CH16:CK16">
    <cfRule type="expression" dxfId="101" priority="12">
      <formula>AY15&lt;&gt;"設定"</formula>
    </cfRule>
  </conditionalFormatting>
  <conditionalFormatting sqref="BC16:BH16">
    <cfRule type="expression" dxfId="100" priority="8">
      <formula>AND(C15&lt;&gt;"借地権（地上権）")</formula>
    </cfRule>
  </conditionalFormatting>
  <conditionalFormatting sqref="AU14">
    <cfRule type="expression" dxfId="99" priority="621">
      <formula>$AY$14=""</formula>
    </cfRule>
  </conditionalFormatting>
  <conditionalFormatting sqref="AS12:BD12">
    <cfRule type="expression" dxfId="98" priority="635">
      <formula>$BE$12=""</formula>
    </cfRule>
  </conditionalFormatting>
  <conditionalFormatting sqref="AS13:BD13">
    <cfRule type="expression" dxfId="97" priority="639">
      <formula>$BE$13=""</formula>
    </cfRule>
  </conditionalFormatting>
  <conditionalFormatting sqref="AU8 AY8">
    <cfRule type="expression" dxfId="96" priority="641">
      <formula>$AY$9=""</formula>
    </cfRule>
  </conditionalFormatting>
  <conditionalFormatting sqref="AU11">
    <cfRule type="expression" dxfId="95" priority="643">
      <formula>$AY$11=""</formula>
    </cfRule>
  </conditionalFormatting>
  <dataValidations count="2">
    <dataValidation imeMode="off" allowBlank="1" showInputMessage="1" showErrorMessage="1" sqref="AH52:AH54 CH20:CS20 BS14 N52:AF54 AJ52:AV54 BX52:CR54 BD62:BY62 I8 X63:AG63 AX52:AY54 BF58:BG60 CB44:CS47 X43:AQ48 BB43:BM48 BX27:CG27 BX24:CS26 BG5:CD5 AY14 Z19 I14 CG4:CI10 N19 BD63 Z37 AY8 AC14 N57:CS57"/>
    <dataValidation imeMode="on" allowBlank="1" showInputMessage="1" showErrorMessage="1" sqref="CE4:CF10 CK50:CR51 CH21:CS23 BB49:BM51 BP52:BW56 X49:AQ51 BX55:CS56 BD61:BH61 D5:H11 CO40 O13:AG13 AE7:AW7 BX18:CG23 CH18:CS19 CJ4:CS10 D14:H14 O12 AD5:AD7 N20:BG20 BZ65:CC67 E16:E17 N18:BG18 Y7:AC7 U8 I9:I11 BJ61:BY61 BI58:BI61 CD58:CS65 L61:W65 CA58:CC60 BZ58:BZ61 CC35:CI39 CB35:CB40 BN40:BO51 CJ35:CJ40 CB42:CS43 M2:AC2 AE2:CS2 I5:X7 AT63:BA63 X64:BY67 X61:BC62 K18:M41 N43:W51 N21:P41 U36:U39 Q40:W41 Z36 CH27:CS33 BH18:BW33 BX28:CG33 AR21:BG33 BP35:CA51 BB40:BM42 AR40:BA51 AX34:AX39 CS49:CS51 AR34:AU35 X40:AQ42 Q21:AQ35 BH36:BO36 CK35:CK39 CL35:CS36 BE12 BS3 C5:C65 C2:L3 AD2:AD3 AX5:BF7 AX15:AY15 BG6:CD7 AU8:AU11 AS12:AS13 AU14 BE13:BV13 AY9:AY11 N55 AF55:BO56 L58:P58 D18:J54 D55:H57 D58:K65 J55:M57 K43:M54 N56:AE56 CB49:CJ51 CB48:CS48 AJ36:AJ39 AP37:AP38 AP36 AP39"/>
  </dataValidations>
  <pageMargins left="0.47244094488188981" right="0.39370078740157483" top="0.31496062992125984" bottom="0.39370078740157483" header="0" footer="0"/>
  <pageSetup paperSize="9" scale="97" orientation="portrait" cellComments="asDisplayed" r:id="rId1"/>
  <headerFooter alignWithMargins="0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3" id="{4132CC8F-63B4-4B22-8FE4-4A499DAF47D7}">
            <xm:f>OR(AY15="設定",入力シート!E7="")</xm:f>
            <x14:dxf>
              <border>
                <left/>
                <right/>
                <top/>
                <bottom/>
                <vertical/>
                <horizontal/>
              </border>
            </x14:dxf>
          </x14:cfRule>
          <xm:sqref>CB16:CE16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0" tint="-0.499984740745262"/>
  </sheetPr>
  <dimension ref="B1:FC274"/>
  <sheetViews>
    <sheetView workbookViewId="0">
      <pane ySplit="1" topLeftCell="A2" activePane="bottomLeft" state="frozen"/>
      <selection pane="bottomLeft" activeCell="CH2" sqref="CH2:CK18"/>
    </sheetView>
  </sheetViews>
  <sheetFormatPr defaultRowHeight="12" x14ac:dyDescent="0.15"/>
  <cols>
    <col min="1" max="1" width="1.5" style="24" customWidth="1"/>
    <col min="2" max="2" width="11.25" style="133" bestFit="1" customWidth="1"/>
    <col min="3" max="3" width="9" style="39"/>
    <col min="4" max="4" width="1.5" style="24" customWidth="1"/>
    <col min="5" max="5" width="17.5" style="24" customWidth="1"/>
    <col min="6" max="6" width="1.5" style="24" customWidth="1"/>
    <col min="7" max="7" width="13.75" style="24" customWidth="1"/>
    <col min="8" max="8" width="1.5" style="24" customWidth="1"/>
    <col min="9" max="9" width="17.5" style="24" customWidth="1"/>
    <col min="10" max="10" width="1.5" style="24" customWidth="1"/>
    <col min="11" max="11" width="13.75" style="24" customWidth="1"/>
    <col min="12" max="12" width="1.5" style="24" customWidth="1"/>
    <col min="13" max="13" width="13.75" style="24" customWidth="1"/>
    <col min="14" max="14" width="1.5" style="24" customWidth="1"/>
    <col min="15" max="15" width="17.5" style="24" customWidth="1"/>
    <col min="16" max="16" width="1.5" style="24" customWidth="1"/>
    <col min="17" max="17" width="22.5" style="24" bestFit="1" customWidth="1"/>
    <col min="18" max="18" width="1.5" style="24" customWidth="1"/>
    <col min="19" max="19" width="15.125" style="24" bestFit="1" customWidth="1"/>
    <col min="20" max="20" width="1.5" style="24" customWidth="1"/>
    <col min="21" max="21" width="9.375" style="24" customWidth="1"/>
    <col min="22" max="22" width="1.5" style="24" customWidth="1"/>
    <col min="23" max="23" width="14.125" style="39" bestFit="1" customWidth="1"/>
    <col min="24" max="24" width="1.5" style="24" customWidth="1"/>
    <col min="25" max="25" width="14.125" style="39" bestFit="1" customWidth="1"/>
    <col min="26" max="26" width="1.5" style="100" customWidth="1"/>
    <col min="27" max="27" width="23.125" style="100" customWidth="1"/>
    <col min="28" max="28" width="1.5" style="100" customWidth="1"/>
    <col min="29" max="29" width="21.25" style="100" customWidth="1"/>
    <col min="30" max="30" width="1.5" style="100" customWidth="1"/>
    <col min="31" max="31" width="22.5" style="100" customWidth="1"/>
    <col min="32" max="32" width="1.5" style="100" customWidth="1"/>
    <col min="33" max="33" width="15" style="100" customWidth="1"/>
    <col min="34" max="34" width="1.5" style="100" customWidth="1"/>
    <col min="35" max="35" width="22.5" style="100" customWidth="1"/>
    <col min="36" max="36" width="1.5" style="100" customWidth="1"/>
    <col min="37" max="37" width="22.5" style="100" customWidth="1"/>
    <col min="38" max="38" width="1.5" style="100" customWidth="1"/>
    <col min="39" max="39" width="22.5" style="100" customWidth="1"/>
    <col min="40" max="40" width="1.5" style="24" customWidth="1"/>
    <col min="41" max="41" width="14.75" style="24" customWidth="1"/>
    <col min="42" max="42" width="1.5" style="24" customWidth="1"/>
    <col min="43" max="43" width="11.125" style="24" customWidth="1"/>
    <col min="44" max="44" width="1.5" style="24" customWidth="1"/>
    <col min="45" max="45" width="22.5" style="24" customWidth="1"/>
    <col min="46" max="46" width="1.5" style="39" customWidth="1"/>
    <col min="47" max="47" width="30" style="24" customWidth="1"/>
    <col min="48" max="48" width="1.5" style="24" customWidth="1"/>
    <col min="49" max="49" width="30" style="24" customWidth="1"/>
    <col min="50" max="50" width="1.5" style="24" customWidth="1"/>
    <col min="51" max="51" width="20.25" style="24" customWidth="1"/>
    <col min="52" max="52" width="1.5" style="24" customWidth="1"/>
    <col min="53" max="53" width="7.5" style="24" customWidth="1"/>
    <col min="54" max="54" width="1.5" style="24" customWidth="1"/>
    <col min="55" max="55" width="7.5" style="24" customWidth="1"/>
    <col min="56" max="56" width="1.5" style="24" customWidth="1"/>
    <col min="57" max="57" width="7.5" style="24" customWidth="1"/>
    <col min="58" max="58" width="1.5" style="24" customWidth="1"/>
    <col min="59" max="59" width="16.875" style="24" bestFit="1" customWidth="1"/>
    <col min="60" max="60" width="1.5" style="24" customWidth="1"/>
    <col min="61" max="61" width="7.5" style="24" customWidth="1"/>
    <col min="62" max="62" width="1.5" style="24" customWidth="1"/>
    <col min="63" max="63" width="17.5" style="24" customWidth="1"/>
    <col min="64" max="64" width="1.5" style="24" customWidth="1"/>
    <col min="65" max="65" width="7.5" style="24" customWidth="1"/>
    <col min="66" max="66" width="1.5" style="24" customWidth="1"/>
    <col min="67" max="67" width="17.5" style="24" customWidth="1"/>
    <col min="68" max="68" width="1.5" style="24" customWidth="1"/>
    <col min="69" max="69" width="17.5" style="24" customWidth="1"/>
    <col min="70" max="70" width="1.5" style="24" customWidth="1"/>
    <col min="71" max="71" width="15" style="24" customWidth="1"/>
    <col min="72" max="74" width="15.375" style="24" customWidth="1"/>
    <col min="75" max="77" width="18.875" style="24" customWidth="1"/>
    <col min="78" max="78" width="13.375" style="24" customWidth="1"/>
    <col min="79" max="79" width="21.625" style="24" customWidth="1"/>
    <col min="80" max="80" width="12.875" style="24" customWidth="1"/>
    <col min="81" max="81" width="15.375" style="24" customWidth="1"/>
    <col min="82" max="83" width="16.375" style="24" customWidth="1"/>
    <col min="84" max="84" width="10" style="24" customWidth="1"/>
    <col min="85" max="85" width="22.375" style="24" customWidth="1"/>
    <col min="86" max="86" width="11.625" style="24" customWidth="1"/>
    <col min="87" max="87" width="25.5" style="24" customWidth="1"/>
    <col min="88" max="88" width="23.125" style="24" customWidth="1"/>
    <col min="89" max="89" width="11.5" style="24" customWidth="1"/>
    <col min="90" max="90" width="1.5" style="24" customWidth="1"/>
    <col min="91" max="91" width="16.25" style="24" customWidth="1"/>
    <col min="92" max="92" width="1.5" style="24" customWidth="1"/>
    <col min="93" max="93" width="9" style="73"/>
    <col min="94" max="94" width="11.5" style="73" customWidth="1"/>
    <col min="95" max="96" width="9" style="73"/>
    <col min="97" max="97" width="11.125" style="73" customWidth="1"/>
    <col min="98" max="110" width="9" style="73"/>
    <col min="111" max="134" width="9" style="71"/>
    <col min="135" max="135" width="1.5" style="24" customWidth="1"/>
    <col min="136" max="136" width="17.5" style="24" customWidth="1"/>
    <col min="137" max="138" width="12.25" style="24" customWidth="1"/>
    <col min="139" max="139" width="14" style="24" customWidth="1"/>
    <col min="140" max="143" width="10.5" style="24" customWidth="1"/>
    <col min="144" max="144" width="12.25" style="24" customWidth="1"/>
    <col min="145" max="145" width="11.5" style="24" customWidth="1"/>
    <col min="146" max="146" width="13.25" style="24" customWidth="1"/>
    <col min="147" max="147" width="15" style="24" customWidth="1"/>
    <col min="148" max="148" width="15.75" style="24" customWidth="1"/>
    <col min="149" max="149" width="14" style="24" customWidth="1"/>
    <col min="150" max="150" width="10" style="24" customWidth="1"/>
    <col min="151" max="151" width="11.5" style="24" customWidth="1"/>
    <col min="152" max="152" width="10" style="24" customWidth="1"/>
    <col min="153" max="153" width="14.75" style="24" customWidth="1"/>
    <col min="154" max="154" width="13.25" style="24" customWidth="1"/>
    <col min="155" max="155" width="17.125" style="24" customWidth="1"/>
    <col min="156" max="156" width="18.375" style="24" customWidth="1"/>
    <col min="157" max="157" width="18.125" style="24" customWidth="1"/>
    <col min="158" max="158" width="10" style="24" customWidth="1"/>
    <col min="159" max="159" width="14.5" style="24" customWidth="1"/>
    <col min="160" max="16384" width="9" style="24"/>
  </cols>
  <sheetData>
    <row r="1" spans="2:159" x14ac:dyDescent="0.15">
      <c r="B1" s="132" t="s">
        <v>5697</v>
      </c>
      <c r="C1" s="23" t="s">
        <v>5698</v>
      </c>
      <c r="E1" s="102" t="s">
        <v>124</v>
      </c>
      <c r="G1" s="23" t="s">
        <v>570</v>
      </c>
      <c r="I1" s="23" t="s">
        <v>512</v>
      </c>
      <c r="K1" s="23" t="s">
        <v>616</v>
      </c>
      <c r="M1" s="23" t="s">
        <v>615</v>
      </c>
      <c r="O1" s="23" t="s">
        <v>85</v>
      </c>
      <c r="Q1" s="23" t="s">
        <v>141</v>
      </c>
      <c r="S1" s="23" t="s">
        <v>116</v>
      </c>
      <c r="U1" s="23" t="s">
        <v>16</v>
      </c>
      <c r="W1" s="23" t="s">
        <v>292</v>
      </c>
      <c r="Y1" s="23" t="s">
        <v>5522</v>
      </c>
      <c r="AA1" s="101" t="s">
        <v>690</v>
      </c>
      <c r="AC1" s="101" t="s">
        <v>696</v>
      </c>
      <c r="AE1" s="101" t="s">
        <v>697</v>
      </c>
      <c r="AG1" s="101" t="s">
        <v>698</v>
      </c>
      <c r="AI1" s="101" t="s">
        <v>699</v>
      </c>
      <c r="AK1" s="101" t="s">
        <v>700</v>
      </c>
      <c r="AM1" s="101" t="s">
        <v>701</v>
      </c>
      <c r="AO1" s="23" t="s">
        <v>22</v>
      </c>
      <c r="AQ1" s="23" t="s">
        <v>221</v>
      </c>
      <c r="AS1" s="23" t="s">
        <v>438</v>
      </c>
      <c r="AU1" s="23" t="s">
        <v>245</v>
      </c>
      <c r="AW1" s="23" t="s">
        <v>6061</v>
      </c>
      <c r="AY1" s="23" t="s">
        <v>235</v>
      </c>
      <c r="BA1" s="23" t="s">
        <v>246</v>
      </c>
      <c r="BC1" s="23" t="s">
        <v>267</v>
      </c>
      <c r="BE1" s="23" t="s">
        <v>288</v>
      </c>
      <c r="BG1" s="23" t="s">
        <v>5667</v>
      </c>
      <c r="BI1" s="23" t="s">
        <v>289</v>
      </c>
      <c r="BK1" s="23" t="s">
        <v>422</v>
      </c>
      <c r="BM1" s="23" t="s">
        <v>472</v>
      </c>
      <c r="BO1" s="23" t="s">
        <v>5827</v>
      </c>
      <c r="BQ1" s="23" t="s">
        <v>5828</v>
      </c>
      <c r="BS1" s="36" t="s">
        <v>245</v>
      </c>
      <c r="BT1" s="37" t="s">
        <v>390</v>
      </c>
      <c r="BU1" s="37" t="s">
        <v>377</v>
      </c>
      <c r="BV1" s="37" t="s">
        <v>378</v>
      </c>
      <c r="BW1" s="37" t="s">
        <v>379</v>
      </c>
      <c r="BX1" s="37" t="s">
        <v>380</v>
      </c>
      <c r="BY1" s="37" t="s">
        <v>381</v>
      </c>
      <c r="BZ1" s="37" t="s">
        <v>382</v>
      </c>
      <c r="CA1" s="37" t="s">
        <v>383</v>
      </c>
      <c r="CB1" s="37" t="s">
        <v>384</v>
      </c>
      <c r="CC1" s="37" t="s">
        <v>385</v>
      </c>
      <c r="CD1" s="37" t="s">
        <v>310</v>
      </c>
      <c r="CE1" s="37" t="s">
        <v>311</v>
      </c>
      <c r="CF1" s="37" t="s">
        <v>386</v>
      </c>
      <c r="CG1" s="37" t="s">
        <v>387</v>
      </c>
      <c r="CH1" s="37" t="s">
        <v>199</v>
      </c>
      <c r="CI1" s="37" t="s">
        <v>388</v>
      </c>
      <c r="CJ1" s="37" t="s">
        <v>389</v>
      </c>
      <c r="CK1" s="37" t="s">
        <v>92</v>
      </c>
      <c r="CM1" s="102" t="s">
        <v>5457</v>
      </c>
      <c r="CO1" s="75" t="s">
        <v>723</v>
      </c>
      <c r="CP1" s="75" t="s">
        <v>724</v>
      </c>
      <c r="CQ1" s="75" t="s">
        <v>725</v>
      </c>
      <c r="CR1" s="75" t="s">
        <v>726</v>
      </c>
      <c r="CS1" s="75" t="s">
        <v>727</v>
      </c>
      <c r="CT1" s="75" t="s">
        <v>728</v>
      </c>
      <c r="CU1" s="75" t="s">
        <v>729</v>
      </c>
      <c r="CV1" s="75" t="s">
        <v>730</v>
      </c>
      <c r="CW1" s="75" t="s">
        <v>731</v>
      </c>
      <c r="CX1" s="75" t="s">
        <v>732</v>
      </c>
      <c r="CY1" s="75" t="s">
        <v>733</v>
      </c>
      <c r="CZ1" s="75" t="s">
        <v>734</v>
      </c>
      <c r="DA1" s="75" t="s">
        <v>735</v>
      </c>
      <c r="DB1" s="75" t="s">
        <v>736</v>
      </c>
      <c r="DC1" s="75" t="s">
        <v>737</v>
      </c>
      <c r="DD1" s="75" t="s">
        <v>738</v>
      </c>
      <c r="DE1" s="75" t="s">
        <v>739</v>
      </c>
      <c r="DF1" s="75" t="s">
        <v>740</v>
      </c>
      <c r="DG1" s="76" t="s">
        <v>741</v>
      </c>
      <c r="DH1" s="76" t="s">
        <v>742</v>
      </c>
      <c r="DI1" s="76" t="s">
        <v>743</v>
      </c>
      <c r="DJ1" s="76" t="s">
        <v>744</v>
      </c>
      <c r="DK1" s="76" t="s">
        <v>745</v>
      </c>
      <c r="DL1" s="76" t="s">
        <v>746</v>
      </c>
      <c r="DM1" s="76" t="s">
        <v>747</v>
      </c>
      <c r="DN1" s="76" t="s">
        <v>748</v>
      </c>
      <c r="DO1" s="76" t="s">
        <v>749</v>
      </c>
      <c r="DP1" s="76" t="s">
        <v>750</v>
      </c>
      <c r="DQ1" s="76" t="s">
        <v>751</v>
      </c>
      <c r="DR1" s="76" t="s">
        <v>752</v>
      </c>
      <c r="DS1" s="76" t="s">
        <v>753</v>
      </c>
      <c r="DT1" s="76" t="s">
        <v>754</v>
      </c>
      <c r="DU1" s="76" t="s">
        <v>755</v>
      </c>
      <c r="DV1" s="76" t="s">
        <v>756</v>
      </c>
      <c r="DW1" s="76" t="s">
        <v>757</v>
      </c>
      <c r="DX1" s="76" t="s">
        <v>758</v>
      </c>
      <c r="DY1" s="76" t="s">
        <v>759</v>
      </c>
      <c r="DZ1" s="76" t="s">
        <v>760</v>
      </c>
      <c r="EA1" s="76" t="s">
        <v>761</v>
      </c>
      <c r="EB1" s="76" t="s">
        <v>762</v>
      </c>
      <c r="EC1" s="76" t="s">
        <v>763</v>
      </c>
      <c r="ED1" s="76" t="s">
        <v>764</v>
      </c>
      <c r="EF1" s="36" t="s">
        <v>5828</v>
      </c>
      <c r="EG1" s="37" t="s">
        <v>5830</v>
      </c>
      <c r="EH1" s="37" t="s">
        <v>5832</v>
      </c>
      <c r="EI1" s="37" t="s">
        <v>5834</v>
      </c>
      <c r="EJ1" s="37" t="s">
        <v>5836</v>
      </c>
      <c r="EK1" s="37" t="s">
        <v>5838</v>
      </c>
      <c r="EL1" s="37" t="s">
        <v>5840</v>
      </c>
      <c r="EM1" s="37" t="s">
        <v>5842</v>
      </c>
      <c r="EN1" s="37" t="s">
        <v>5844</v>
      </c>
      <c r="EO1" s="37" t="s">
        <v>5846</v>
      </c>
      <c r="EP1" s="37" t="s">
        <v>5848</v>
      </c>
      <c r="EQ1" s="37" t="s">
        <v>5850</v>
      </c>
      <c r="ER1" s="37" t="s">
        <v>5852</v>
      </c>
      <c r="ES1" s="37" t="s">
        <v>5854</v>
      </c>
      <c r="ET1" s="37" t="s">
        <v>5856</v>
      </c>
      <c r="EU1" s="37" t="s">
        <v>5858</v>
      </c>
      <c r="EV1" s="37" t="s">
        <v>5860</v>
      </c>
      <c r="EW1" s="37" t="s">
        <v>5861</v>
      </c>
      <c r="EX1" s="37" t="s">
        <v>5862</v>
      </c>
      <c r="EY1" s="37" t="s">
        <v>5863</v>
      </c>
      <c r="EZ1" s="37" t="s">
        <v>5864</v>
      </c>
      <c r="FA1" s="37" t="s">
        <v>5865</v>
      </c>
      <c r="FB1" s="37" t="s">
        <v>5866</v>
      </c>
      <c r="FC1" s="37" t="s">
        <v>5867</v>
      </c>
    </row>
    <row r="2" spans="2:159" x14ac:dyDescent="0.15">
      <c r="B2" s="133">
        <v>44562</v>
      </c>
      <c r="C2" s="39" t="s">
        <v>5699</v>
      </c>
      <c r="E2" s="24" t="s">
        <v>24</v>
      </c>
      <c r="G2" s="24" t="s">
        <v>580</v>
      </c>
      <c r="I2" s="48" t="s">
        <v>513</v>
      </c>
      <c r="K2" s="24" t="s">
        <v>580</v>
      </c>
      <c r="M2" s="24" t="s">
        <v>580</v>
      </c>
      <c r="O2" s="24" t="s">
        <v>86</v>
      </c>
      <c r="Q2" s="152" t="s">
        <v>6074</v>
      </c>
      <c r="S2" s="24" t="s">
        <v>101</v>
      </c>
      <c r="U2" s="24" t="s">
        <v>197</v>
      </c>
      <c r="W2" s="39" t="s">
        <v>335</v>
      </c>
      <c r="Y2" s="39" t="s">
        <v>5523</v>
      </c>
      <c r="AA2" s="100" t="s">
        <v>5771</v>
      </c>
      <c r="AC2" s="100" t="s">
        <v>5779</v>
      </c>
      <c r="AE2" s="100" t="s">
        <v>5791</v>
      </c>
      <c r="AG2" s="100" t="s">
        <v>698</v>
      </c>
      <c r="AI2" s="100" t="s">
        <v>699</v>
      </c>
      <c r="AK2" s="100" t="s">
        <v>719</v>
      </c>
      <c r="AM2" s="100" t="s">
        <v>703</v>
      </c>
      <c r="AO2" s="24" t="s">
        <v>683</v>
      </c>
      <c r="AQ2" s="24" t="s">
        <v>581</v>
      </c>
      <c r="AS2" s="24" t="s">
        <v>439</v>
      </c>
      <c r="AU2" s="24" t="s">
        <v>293</v>
      </c>
      <c r="AW2" s="24" t="s">
        <v>6063</v>
      </c>
      <c r="AY2" s="24" t="s">
        <v>236</v>
      </c>
      <c r="BA2" s="24" t="s">
        <v>247</v>
      </c>
      <c r="BC2" s="24" t="s">
        <v>268</v>
      </c>
      <c r="BE2" s="24" t="s">
        <v>488</v>
      </c>
      <c r="BG2" s="24" t="s">
        <v>581</v>
      </c>
      <c r="BI2" s="24" t="s">
        <v>244</v>
      </c>
      <c r="BK2" s="24" t="s">
        <v>428</v>
      </c>
      <c r="BM2" s="24" t="s">
        <v>643</v>
      </c>
      <c r="BO2" s="24" t="s">
        <v>5829</v>
      </c>
      <c r="BQ2" s="24" t="s">
        <v>5830</v>
      </c>
      <c r="BS2" s="24" t="s">
        <v>376</v>
      </c>
      <c r="BT2" s="24" t="s">
        <v>180</v>
      </c>
      <c r="BU2" s="24" t="s">
        <v>180</v>
      </c>
      <c r="BV2" s="24" t="s">
        <v>180</v>
      </c>
      <c r="BW2" s="24" t="s">
        <v>183</v>
      </c>
      <c r="BX2" s="24" t="s">
        <v>183</v>
      </c>
      <c r="BY2" s="24" t="s">
        <v>183</v>
      </c>
      <c r="BZ2" s="24" t="s">
        <v>189</v>
      </c>
      <c r="CA2" s="24" t="s">
        <v>399</v>
      </c>
      <c r="CB2" s="24" t="s">
        <v>408</v>
      </c>
      <c r="CC2" s="24" t="s">
        <v>410</v>
      </c>
      <c r="CD2" s="24" t="s">
        <v>410</v>
      </c>
      <c r="CE2" s="24" t="s">
        <v>410</v>
      </c>
      <c r="CF2" s="24" t="s">
        <v>411</v>
      </c>
      <c r="CG2" s="24" t="s">
        <v>412</v>
      </c>
      <c r="CH2" s="24" t="s">
        <v>313</v>
      </c>
      <c r="CI2" s="24" t="s">
        <v>224</v>
      </c>
      <c r="CJ2" s="24" t="s">
        <v>332</v>
      </c>
      <c r="CK2" s="24" t="s">
        <v>415</v>
      </c>
      <c r="CM2" s="103" t="s">
        <v>5456</v>
      </c>
      <c r="CO2" s="73" t="s">
        <v>724</v>
      </c>
      <c r="CP2" s="73" t="s">
        <v>765</v>
      </c>
      <c r="CQ2" s="73" t="s">
        <v>766</v>
      </c>
      <c r="CR2" s="73" t="s">
        <v>767</v>
      </c>
      <c r="CS2" s="73" t="s">
        <v>768</v>
      </c>
      <c r="CT2" s="73" t="s">
        <v>769</v>
      </c>
      <c r="CU2" s="73" t="s">
        <v>770</v>
      </c>
      <c r="CV2" s="73" t="s">
        <v>771</v>
      </c>
      <c r="CW2" s="73" t="s">
        <v>772</v>
      </c>
      <c r="CX2" s="73" t="s">
        <v>773</v>
      </c>
      <c r="CY2" s="73" t="s">
        <v>774</v>
      </c>
      <c r="CZ2" s="73" t="s">
        <v>775</v>
      </c>
      <c r="DA2" s="73" t="s">
        <v>776</v>
      </c>
      <c r="DB2" s="73" t="s">
        <v>777</v>
      </c>
      <c r="DC2" s="73" t="s">
        <v>778</v>
      </c>
      <c r="DD2" s="73" t="s">
        <v>779</v>
      </c>
      <c r="DE2" s="73" t="s">
        <v>780</v>
      </c>
      <c r="DF2" s="73" t="s">
        <v>781</v>
      </c>
      <c r="DG2" s="71" t="s">
        <v>782</v>
      </c>
      <c r="DH2" s="71" t="s">
        <v>783</v>
      </c>
      <c r="DI2" s="71" t="s">
        <v>784</v>
      </c>
      <c r="DJ2" s="71" t="s">
        <v>785</v>
      </c>
      <c r="DK2" s="71" t="s">
        <v>786</v>
      </c>
      <c r="DL2" s="71" t="s">
        <v>787</v>
      </c>
      <c r="DM2" s="71" t="s">
        <v>788</v>
      </c>
      <c r="DN2" s="71" t="s">
        <v>789</v>
      </c>
      <c r="DO2" s="71" t="s">
        <v>790</v>
      </c>
      <c r="DP2" s="71" t="s">
        <v>791</v>
      </c>
      <c r="DQ2" s="71" t="s">
        <v>792</v>
      </c>
      <c r="DR2" s="71" t="s">
        <v>793</v>
      </c>
      <c r="DS2" s="71" t="s">
        <v>794</v>
      </c>
      <c r="DT2" s="71" t="s">
        <v>795</v>
      </c>
      <c r="DU2" s="71" t="s">
        <v>796</v>
      </c>
      <c r="DV2" s="71" t="s">
        <v>797</v>
      </c>
      <c r="DW2" s="71" t="s">
        <v>798</v>
      </c>
      <c r="DX2" s="71" t="s">
        <v>799</v>
      </c>
      <c r="DY2" s="71" t="s">
        <v>800</v>
      </c>
      <c r="DZ2" s="71" t="s">
        <v>801</v>
      </c>
      <c r="EA2" s="71" t="s">
        <v>802</v>
      </c>
      <c r="EB2" s="71" t="s">
        <v>803</v>
      </c>
      <c r="EC2" s="71" t="s">
        <v>804</v>
      </c>
      <c r="ED2" s="71" t="s">
        <v>805</v>
      </c>
      <c r="EF2" s="24" t="s">
        <v>5868</v>
      </c>
      <c r="EG2" s="24" t="s">
        <v>5869</v>
      </c>
      <c r="EH2" s="24" t="s">
        <v>5870</v>
      </c>
      <c r="EI2" s="24" t="s">
        <v>5869</v>
      </c>
      <c r="EJ2" s="24" t="s">
        <v>5871</v>
      </c>
      <c r="EK2" s="24" t="s">
        <v>5872</v>
      </c>
      <c r="EL2" s="24" t="s">
        <v>5869</v>
      </c>
      <c r="EM2" s="24" t="s">
        <v>5873</v>
      </c>
      <c r="EN2" s="24" t="s">
        <v>5874</v>
      </c>
      <c r="EO2" s="24" t="s">
        <v>5870</v>
      </c>
      <c r="EP2" s="24" t="s">
        <v>5875</v>
      </c>
      <c r="EQ2" s="24" t="s">
        <v>5876</v>
      </c>
      <c r="ER2" s="24" t="s">
        <v>5877</v>
      </c>
      <c r="ES2" s="24" t="s">
        <v>5878</v>
      </c>
      <c r="ET2" s="24" t="s">
        <v>5879</v>
      </c>
      <c r="EU2" s="24" t="s">
        <v>5880</v>
      </c>
      <c r="EV2" s="24" t="s">
        <v>5881</v>
      </c>
      <c r="EW2" s="24" t="s">
        <v>5882</v>
      </c>
      <c r="EX2" s="24" t="s">
        <v>5883</v>
      </c>
      <c r="EY2" s="24" t="s">
        <v>5884</v>
      </c>
      <c r="EZ2" s="24" t="s">
        <v>5875</v>
      </c>
      <c r="FA2" s="24" t="s">
        <v>5885</v>
      </c>
      <c r="FB2" s="24" t="s">
        <v>5886</v>
      </c>
      <c r="FC2" s="24" t="s">
        <v>5887</v>
      </c>
    </row>
    <row r="3" spans="2:159" x14ac:dyDescent="0.15">
      <c r="B3" s="133">
        <v>44563</v>
      </c>
      <c r="C3" s="39" t="s">
        <v>5700</v>
      </c>
      <c r="E3" s="24" t="s">
        <v>481</v>
      </c>
      <c r="G3" s="24" t="s">
        <v>24</v>
      </c>
      <c r="I3" s="24" t="s">
        <v>514</v>
      </c>
      <c r="K3" s="24" t="s">
        <v>526</v>
      </c>
      <c r="M3" s="24" t="s">
        <v>526</v>
      </c>
      <c r="O3" s="24" t="s">
        <v>483</v>
      </c>
      <c r="Q3" s="152" t="s">
        <v>6075</v>
      </c>
      <c r="S3" s="24" t="s">
        <v>100</v>
      </c>
      <c r="U3" s="24" t="s">
        <v>198</v>
      </c>
      <c r="W3" s="39" t="s">
        <v>336</v>
      </c>
      <c r="Y3" s="39" t="s">
        <v>5524</v>
      </c>
      <c r="AA3" s="100" t="s">
        <v>5772</v>
      </c>
      <c r="AC3" s="100" t="s">
        <v>5780</v>
      </c>
      <c r="AE3" s="100" t="s">
        <v>5792</v>
      </c>
      <c r="AG3" s="100" t="s">
        <v>704</v>
      </c>
      <c r="AI3" s="100" t="s">
        <v>705</v>
      </c>
      <c r="AK3" s="100" t="s">
        <v>717</v>
      </c>
      <c r="AM3" s="100" t="s">
        <v>707</v>
      </c>
      <c r="AO3" s="24" t="s">
        <v>180</v>
      </c>
      <c r="AQ3" s="24" t="s">
        <v>180</v>
      </c>
      <c r="AS3" s="24" t="s">
        <v>440</v>
      </c>
      <c r="AU3" s="24" t="s">
        <v>294</v>
      </c>
      <c r="AW3" s="24" t="s">
        <v>6064</v>
      </c>
      <c r="AY3" s="24" t="s">
        <v>237</v>
      </c>
      <c r="BA3" s="24" t="s">
        <v>248</v>
      </c>
      <c r="BC3" s="24" t="s">
        <v>269</v>
      </c>
      <c r="BE3" s="24" t="s">
        <v>489</v>
      </c>
      <c r="BG3" s="24" t="s">
        <v>5668</v>
      </c>
      <c r="BI3" s="24" t="s">
        <v>290</v>
      </c>
      <c r="BK3" s="24" t="s">
        <v>5542</v>
      </c>
      <c r="BM3" s="24" t="s">
        <v>644</v>
      </c>
      <c r="BO3" s="24" t="s">
        <v>5845</v>
      </c>
      <c r="BQ3" s="24" t="s">
        <v>5832</v>
      </c>
      <c r="BS3" s="24" t="s">
        <v>377</v>
      </c>
      <c r="BT3" s="24" t="s">
        <v>391</v>
      </c>
      <c r="BU3" s="24" t="s">
        <v>391</v>
      </c>
      <c r="BV3" s="24" t="s">
        <v>391</v>
      </c>
      <c r="BW3" s="24" t="s">
        <v>6054</v>
      </c>
      <c r="BX3" s="24" t="s">
        <v>6054</v>
      </c>
      <c r="BY3" s="24" t="s">
        <v>6052</v>
      </c>
      <c r="BZ3" s="24" t="s">
        <v>393</v>
      </c>
      <c r="CA3" s="24" t="s">
        <v>400</v>
      </c>
      <c r="CB3" s="24" t="s">
        <v>409</v>
      </c>
      <c r="CG3" s="24" t="s">
        <v>413</v>
      </c>
      <c r="CH3" s="24" t="s">
        <v>314</v>
      </c>
      <c r="CI3" s="24" t="s">
        <v>317</v>
      </c>
      <c r="CJ3" s="24" t="s">
        <v>333</v>
      </c>
      <c r="CK3" s="24" t="s">
        <v>416</v>
      </c>
      <c r="CM3" s="103" t="s">
        <v>5455</v>
      </c>
      <c r="CO3" s="74" t="s">
        <v>725</v>
      </c>
      <c r="CP3" s="74" t="s">
        <v>806</v>
      </c>
      <c r="CQ3" s="74" t="s">
        <v>807</v>
      </c>
      <c r="CR3" s="74" t="s">
        <v>808</v>
      </c>
      <c r="CS3" s="74" t="s">
        <v>809</v>
      </c>
      <c r="CT3" s="74" t="s">
        <v>810</v>
      </c>
      <c r="CU3" s="74" t="s">
        <v>811</v>
      </c>
      <c r="CV3" s="74" t="s">
        <v>812</v>
      </c>
      <c r="CW3" s="74" t="s">
        <v>813</v>
      </c>
      <c r="CX3" s="74" t="s">
        <v>814</v>
      </c>
      <c r="CY3" s="74" t="s">
        <v>815</v>
      </c>
      <c r="CZ3" s="74" t="s">
        <v>816</v>
      </c>
      <c r="DA3" s="74" t="s">
        <v>817</v>
      </c>
      <c r="DB3" s="74" t="s">
        <v>818</v>
      </c>
      <c r="DC3" s="74" t="s">
        <v>819</v>
      </c>
      <c r="DD3" s="74" t="s">
        <v>820</v>
      </c>
      <c r="DE3" s="74" t="s">
        <v>821</v>
      </c>
      <c r="DF3" s="74" t="s">
        <v>822</v>
      </c>
      <c r="DG3" s="72" t="s">
        <v>823</v>
      </c>
      <c r="DH3" s="72" t="s">
        <v>824</v>
      </c>
      <c r="DI3" s="72" t="s">
        <v>825</v>
      </c>
      <c r="DJ3" s="72" t="s">
        <v>826</v>
      </c>
      <c r="DK3" s="72" t="s">
        <v>827</v>
      </c>
      <c r="DL3" s="72" t="s">
        <v>828</v>
      </c>
      <c r="DM3" s="72" t="s">
        <v>829</v>
      </c>
      <c r="DN3" s="72" t="s">
        <v>830</v>
      </c>
      <c r="DO3" s="72" t="s">
        <v>831</v>
      </c>
      <c r="DP3" s="72" t="s">
        <v>832</v>
      </c>
      <c r="DQ3" s="72" t="s">
        <v>833</v>
      </c>
      <c r="DR3" s="72" t="s">
        <v>834</v>
      </c>
      <c r="DS3" s="72" t="s">
        <v>835</v>
      </c>
      <c r="DT3" s="72" t="s">
        <v>836</v>
      </c>
      <c r="DU3" s="72" t="s">
        <v>837</v>
      </c>
      <c r="DV3" s="72" t="s">
        <v>838</v>
      </c>
      <c r="DW3" s="72" t="s">
        <v>839</v>
      </c>
      <c r="DX3" s="72" t="s">
        <v>840</v>
      </c>
      <c r="DY3" s="72" t="s">
        <v>841</v>
      </c>
      <c r="DZ3" s="72" t="s">
        <v>799</v>
      </c>
      <c r="EA3" s="72" t="s">
        <v>842</v>
      </c>
      <c r="EB3" s="72" t="s">
        <v>843</v>
      </c>
      <c r="EC3" s="72" t="s">
        <v>844</v>
      </c>
      <c r="ED3" s="72" t="s">
        <v>845</v>
      </c>
      <c r="EF3" s="24" t="s">
        <v>5832</v>
      </c>
      <c r="EG3" s="24" t="s">
        <v>5878</v>
      </c>
      <c r="EH3" s="24" t="s">
        <v>5888</v>
      </c>
      <c r="EI3" s="24" t="s">
        <v>5873</v>
      </c>
      <c r="EJ3" s="24" t="s">
        <v>5889</v>
      </c>
      <c r="EK3" s="24" t="s">
        <v>5890</v>
      </c>
      <c r="EL3" s="24" t="s">
        <v>5891</v>
      </c>
      <c r="EM3" s="24" t="s">
        <v>5892</v>
      </c>
      <c r="EN3" s="24" t="s">
        <v>5893</v>
      </c>
      <c r="EO3" s="24" t="s">
        <v>5894</v>
      </c>
      <c r="EP3" s="24" t="s">
        <v>5895</v>
      </c>
      <c r="EQ3" s="24" t="s">
        <v>5896</v>
      </c>
      <c r="ER3" s="24" t="s">
        <v>5897</v>
      </c>
      <c r="ES3" s="24" t="s">
        <v>5898</v>
      </c>
      <c r="ET3" s="24" t="s">
        <v>5899</v>
      </c>
      <c r="EU3" s="24" t="s">
        <v>5900</v>
      </c>
      <c r="EV3" s="24" t="s">
        <v>5901</v>
      </c>
      <c r="EW3" s="24" t="s">
        <v>5902</v>
      </c>
      <c r="EX3" s="24" t="s">
        <v>5903</v>
      </c>
      <c r="EY3" s="24" t="s">
        <v>5904</v>
      </c>
      <c r="EZ3" s="24" t="s">
        <v>5905</v>
      </c>
      <c r="FA3" s="24" t="s">
        <v>5906</v>
      </c>
      <c r="FB3" s="24" t="s">
        <v>5907</v>
      </c>
      <c r="FC3" s="24" t="s">
        <v>5908</v>
      </c>
    </row>
    <row r="4" spans="2:159" x14ac:dyDescent="0.15">
      <c r="B4" s="133">
        <v>44564</v>
      </c>
      <c r="C4" s="39" t="s">
        <v>5700</v>
      </c>
      <c r="E4" s="24" t="s">
        <v>519</v>
      </c>
      <c r="G4" s="24" t="s">
        <v>526</v>
      </c>
      <c r="I4" s="48" t="s">
        <v>516</v>
      </c>
      <c r="K4" s="24" t="s">
        <v>617</v>
      </c>
      <c r="M4" s="24" t="s">
        <v>591</v>
      </c>
      <c r="O4" s="24" t="s">
        <v>484</v>
      </c>
      <c r="Q4" s="152" t="s">
        <v>6076</v>
      </c>
      <c r="S4" s="24" t="s">
        <v>102</v>
      </c>
      <c r="U4" s="24" t="s">
        <v>464</v>
      </c>
      <c r="W4" s="39" t="s">
        <v>337</v>
      </c>
      <c r="Y4" s="39" t="s">
        <v>5525</v>
      </c>
      <c r="AA4" s="100" t="s">
        <v>5773</v>
      </c>
      <c r="AC4" s="100" t="s">
        <v>5781</v>
      </c>
      <c r="AE4" s="100" t="s">
        <v>5793</v>
      </c>
      <c r="AI4" s="100" t="s">
        <v>708</v>
      </c>
      <c r="AK4" s="100" t="s">
        <v>721</v>
      </c>
      <c r="AM4" s="100" t="s">
        <v>710</v>
      </c>
      <c r="AO4" s="24" t="s">
        <v>181</v>
      </c>
      <c r="AQ4" s="24" t="s">
        <v>181</v>
      </c>
      <c r="AS4" s="24" t="s">
        <v>441</v>
      </c>
      <c r="AU4" s="24" t="s">
        <v>295</v>
      </c>
      <c r="AW4" s="24" t="s">
        <v>6065</v>
      </c>
      <c r="AY4" s="24" t="s">
        <v>238</v>
      </c>
      <c r="BA4" s="24" t="s">
        <v>249</v>
      </c>
      <c r="BC4" s="24" t="s">
        <v>270</v>
      </c>
      <c r="BG4" s="24" t="s">
        <v>5669</v>
      </c>
      <c r="BK4" s="24" t="s">
        <v>430</v>
      </c>
      <c r="BM4" s="24" t="s">
        <v>645</v>
      </c>
      <c r="BO4" s="24" t="s">
        <v>5831</v>
      </c>
      <c r="BQ4" s="24" t="s">
        <v>5834</v>
      </c>
      <c r="BS4" s="24" t="s">
        <v>378</v>
      </c>
      <c r="BT4" s="24" t="s">
        <v>182</v>
      </c>
      <c r="BU4" s="24" t="s">
        <v>182</v>
      </c>
      <c r="BV4" s="24" t="s">
        <v>182</v>
      </c>
      <c r="BW4" s="24" t="s">
        <v>6055</v>
      </c>
      <c r="BX4" s="24" t="s">
        <v>6055</v>
      </c>
      <c r="BY4" s="24" t="s">
        <v>6053</v>
      </c>
      <c r="BZ4" s="24" t="s">
        <v>191</v>
      </c>
      <c r="CA4" s="24" t="s">
        <v>401</v>
      </c>
      <c r="CG4" s="24" t="s">
        <v>414</v>
      </c>
      <c r="CH4" s="24" t="s">
        <v>315</v>
      </c>
      <c r="CI4" s="24" t="s">
        <v>318</v>
      </c>
      <c r="CJ4" s="24" t="s">
        <v>92</v>
      </c>
      <c r="CK4" s="24" t="s">
        <v>92</v>
      </c>
      <c r="CM4" s="103" t="s">
        <v>5458</v>
      </c>
      <c r="CO4" s="73" t="s">
        <v>726</v>
      </c>
      <c r="CP4" s="73" t="s">
        <v>846</v>
      </c>
      <c r="CQ4" s="73" t="s">
        <v>847</v>
      </c>
      <c r="CR4" s="73" t="s">
        <v>848</v>
      </c>
      <c r="CS4" s="73" t="s">
        <v>849</v>
      </c>
      <c r="CT4" s="73" t="s">
        <v>850</v>
      </c>
      <c r="CU4" s="73" t="s">
        <v>851</v>
      </c>
      <c r="CV4" s="73" t="s">
        <v>852</v>
      </c>
      <c r="CW4" s="73" t="s">
        <v>853</v>
      </c>
      <c r="CX4" s="73" t="s">
        <v>854</v>
      </c>
      <c r="CY4" s="73" t="s">
        <v>855</v>
      </c>
      <c r="CZ4" s="73" t="s">
        <v>856</v>
      </c>
      <c r="DA4" s="73" t="s">
        <v>857</v>
      </c>
      <c r="DB4" s="73" t="s">
        <v>858</v>
      </c>
      <c r="DC4" s="73" t="s">
        <v>859</v>
      </c>
      <c r="DD4" s="73" t="s">
        <v>860</v>
      </c>
      <c r="DE4" s="73" t="s">
        <v>861</v>
      </c>
      <c r="DF4" s="73" t="s">
        <v>862</v>
      </c>
      <c r="DG4" s="71" t="s">
        <v>863</v>
      </c>
      <c r="DH4" s="71" t="s">
        <v>864</v>
      </c>
      <c r="DI4" s="71" t="s">
        <v>865</v>
      </c>
      <c r="DJ4" s="71" t="s">
        <v>866</v>
      </c>
      <c r="DK4" s="71" t="s">
        <v>867</v>
      </c>
      <c r="DL4" s="71" t="s">
        <v>868</v>
      </c>
      <c r="DM4" s="71" t="s">
        <v>869</v>
      </c>
      <c r="DN4" s="71" t="s">
        <v>870</v>
      </c>
      <c r="DO4" s="71" t="s">
        <v>871</v>
      </c>
      <c r="DP4" s="71" t="s">
        <v>872</v>
      </c>
      <c r="DQ4" s="71" t="s">
        <v>873</v>
      </c>
      <c r="DR4" s="71" t="s">
        <v>874</v>
      </c>
      <c r="DS4" s="71" t="s">
        <v>875</v>
      </c>
      <c r="DT4" s="71" t="s">
        <v>876</v>
      </c>
      <c r="DU4" s="71" t="s">
        <v>877</v>
      </c>
      <c r="DV4" s="71" t="s">
        <v>878</v>
      </c>
      <c r="DW4" s="71" t="s">
        <v>879</v>
      </c>
      <c r="DX4" s="71" t="s">
        <v>880</v>
      </c>
      <c r="DY4" s="71" t="s">
        <v>881</v>
      </c>
      <c r="DZ4" s="71" t="s">
        <v>882</v>
      </c>
      <c r="EA4" s="71" t="s">
        <v>883</v>
      </c>
      <c r="EB4" s="71" t="s">
        <v>884</v>
      </c>
      <c r="EC4" s="71" t="s">
        <v>885</v>
      </c>
      <c r="ED4" s="71" t="s">
        <v>886</v>
      </c>
      <c r="EF4" s="24" t="s">
        <v>5834</v>
      </c>
      <c r="EG4" s="24" t="s">
        <v>5909</v>
      </c>
      <c r="EH4" s="24" t="s">
        <v>5878</v>
      </c>
      <c r="EI4" s="24" t="s">
        <v>5910</v>
      </c>
      <c r="EJ4" s="24" t="s">
        <v>5911</v>
      </c>
      <c r="EK4" s="24" t="s">
        <v>5912</v>
      </c>
      <c r="EL4" s="24" t="s">
        <v>5913</v>
      </c>
      <c r="EM4" s="24" t="s">
        <v>5914</v>
      </c>
      <c r="EN4" s="24" t="s">
        <v>5891</v>
      </c>
      <c r="EO4" s="24" t="s">
        <v>5875</v>
      </c>
      <c r="EP4" s="24" t="s">
        <v>5883</v>
      </c>
      <c r="EQ4" s="24" t="s">
        <v>5884</v>
      </c>
      <c r="ER4" s="24" t="s">
        <v>5915</v>
      </c>
      <c r="ES4" s="24" t="s">
        <v>5916</v>
      </c>
      <c r="ET4" s="24" t="s">
        <v>5917</v>
      </c>
      <c r="EU4" s="24" t="s">
        <v>5918</v>
      </c>
      <c r="EV4" s="24" t="s">
        <v>5919</v>
      </c>
      <c r="EW4" s="24" t="s">
        <v>5920</v>
      </c>
      <c r="EX4" s="24" t="s">
        <v>5921</v>
      </c>
      <c r="EY4" s="24" t="s">
        <v>5922</v>
      </c>
      <c r="EZ4" s="24" t="s">
        <v>5923</v>
      </c>
      <c r="FA4" s="24" t="s">
        <v>5924</v>
      </c>
      <c r="FB4" s="24" t="s">
        <v>5925</v>
      </c>
      <c r="FC4" s="24" t="s">
        <v>5926</v>
      </c>
    </row>
    <row r="5" spans="2:159" x14ac:dyDescent="0.15">
      <c r="B5" s="133">
        <v>44571</v>
      </c>
      <c r="C5" s="39" t="s">
        <v>5701</v>
      </c>
      <c r="E5" s="24" t="s">
        <v>520</v>
      </c>
      <c r="G5" s="24" t="s">
        <v>481</v>
      </c>
      <c r="I5" s="48" t="s">
        <v>517</v>
      </c>
      <c r="K5" s="24" t="s">
        <v>688</v>
      </c>
      <c r="O5" s="24" t="s">
        <v>485</v>
      </c>
      <c r="Q5" s="152" t="s">
        <v>6077</v>
      </c>
      <c r="S5" s="24" t="s">
        <v>117</v>
      </c>
      <c r="U5" s="24" t="s">
        <v>465</v>
      </c>
      <c r="W5" s="39" t="s">
        <v>338</v>
      </c>
      <c r="Y5" s="39" t="s">
        <v>5526</v>
      </c>
      <c r="AA5" s="100" t="s">
        <v>5774</v>
      </c>
      <c r="AC5" s="100" t="s">
        <v>5782</v>
      </c>
      <c r="AE5" s="100" t="s">
        <v>5794</v>
      </c>
      <c r="AK5" s="100" t="s">
        <v>5802</v>
      </c>
      <c r="AM5" s="100" t="s">
        <v>712</v>
      </c>
      <c r="AO5" s="24" t="s">
        <v>182</v>
      </c>
      <c r="AQ5" s="24" t="s">
        <v>182</v>
      </c>
      <c r="AS5" s="24" t="s">
        <v>442</v>
      </c>
      <c r="AU5" s="24" t="s">
        <v>296</v>
      </c>
      <c r="AW5" s="24" t="s">
        <v>6066</v>
      </c>
      <c r="BA5" s="24" t="s">
        <v>250</v>
      </c>
      <c r="BC5" s="24" t="s">
        <v>271</v>
      </c>
      <c r="BG5" s="24" t="s">
        <v>5670</v>
      </c>
      <c r="BK5" s="24" t="s">
        <v>429</v>
      </c>
      <c r="BM5" s="24" t="s">
        <v>646</v>
      </c>
      <c r="BO5" s="24" t="s">
        <v>5847</v>
      </c>
      <c r="BQ5" s="24" t="s">
        <v>5836</v>
      </c>
      <c r="BS5" s="24" t="s">
        <v>379</v>
      </c>
      <c r="BT5" s="24" t="s">
        <v>204</v>
      </c>
      <c r="BU5" s="24" t="s">
        <v>204</v>
      </c>
      <c r="BV5" s="24" t="s">
        <v>204</v>
      </c>
      <c r="BW5" s="24" t="s">
        <v>185</v>
      </c>
      <c r="BX5" s="24" t="s">
        <v>185</v>
      </c>
      <c r="BY5" s="24" t="s">
        <v>185</v>
      </c>
      <c r="BZ5" s="24" t="s">
        <v>398</v>
      </c>
      <c r="CA5" s="24" t="s">
        <v>402</v>
      </c>
      <c r="CG5" s="24" t="s">
        <v>92</v>
      </c>
      <c r="CH5" s="24" t="s">
        <v>316</v>
      </c>
      <c r="CI5" s="24" t="s">
        <v>319</v>
      </c>
      <c r="CO5" s="74" t="s">
        <v>727</v>
      </c>
      <c r="CP5" s="74" t="s">
        <v>887</v>
      </c>
      <c r="CQ5" s="74" t="s">
        <v>888</v>
      </c>
      <c r="CR5" s="74" t="s">
        <v>889</v>
      </c>
      <c r="CS5" s="74" t="s">
        <v>890</v>
      </c>
      <c r="CT5" s="74" t="s">
        <v>891</v>
      </c>
      <c r="CU5" s="74" t="s">
        <v>892</v>
      </c>
      <c r="CV5" s="74" t="s">
        <v>893</v>
      </c>
      <c r="CW5" s="74" t="s">
        <v>894</v>
      </c>
      <c r="CX5" s="74" t="s">
        <v>895</v>
      </c>
      <c r="CY5" s="74" t="s">
        <v>896</v>
      </c>
      <c r="CZ5" s="74" t="s">
        <v>897</v>
      </c>
      <c r="DA5" s="74" t="s">
        <v>898</v>
      </c>
      <c r="DB5" s="74" t="s">
        <v>899</v>
      </c>
      <c r="DC5" s="74" t="s">
        <v>900</v>
      </c>
      <c r="DD5" s="74" t="s">
        <v>901</v>
      </c>
      <c r="DE5" s="74" t="s">
        <v>902</v>
      </c>
      <c r="DF5" s="74" t="s">
        <v>903</v>
      </c>
      <c r="DG5" s="72" t="s">
        <v>904</v>
      </c>
      <c r="DH5" s="72" t="s">
        <v>905</v>
      </c>
      <c r="DI5" s="72" t="s">
        <v>906</v>
      </c>
      <c r="DJ5" s="72" t="s">
        <v>907</v>
      </c>
      <c r="DK5" s="72" t="s">
        <v>908</v>
      </c>
      <c r="DL5" s="72" t="s">
        <v>909</v>
      </c>
      <c r="DM5" s="72" t="s">
        <v>910</v>
      </c>
      <c r="DN5" s="72" t="s">
        <v>911</v>
      </c>
      <c r="DO5" s="72" t="s">
        <v>912</v>
      </c>
      <c r="DP5" s="72" t="s">
        <v>913</v>
      </c>
      <c r="DQ5" s="72" t="s">
        <v>914</v>
      </c>
      <c r="DR5" s="72" t="s">
        <v>915</v>
      </c>
      <c r="DS5" s="72" t="s">
        <v>916</v>
      </c>
      <c r="DT5" s="72" t="s">
        <v>917</v>
      </c>
      <c r="DU5" s="72" t="s">
        <v>918</v>
      </c>
      <c r="DV5" s="72" t="s">
        <v>919</v>
      </c>
      <c r="DW5" s="72" t="s">
        <v>920</v>
      </c>
      <c r="DX5" s="72" t="s">
        <v>921</v>
      </c>
      <c r="DY5" s="72" t="s">
        <v>922</v>
      </c>
      <c r="DZ5" s="72" t="s">
        <v>923</v>
      </c>
      <c r="EA5" s="72" t="s">
        <v>924</v>
      </c>
      <c r="EB5" s="72" t="s">
        <v>925</v>
      </c>
      <c r="EC5" s="72" t="s">
        <v>926</v>
      </c>
      <c r="ED5" s="72" t="s">
        <v>927</v>
      </c>
      <c r="EF5" s="24" t="s">
        <v>5836</v>
      </c>
      <c r="EG5" s="24" t="s">
        <v>5927</v>
      </c>
      <c r="EH5" s="24" t="s">
        <v>5928</v>
      </c>
      <c r="EI5" s="24" t="s">
        <v>5872</v>
      </c>
      <c r="EJ5" s="24" t="s">
        <v>5929</v>
      </c>
      <c r="EK5" s="24" t="s">
        <v>5883</v>
      </c>
      <c r="EL5" s="24" t="s">
        <v>5930</v>
      </c>
      <c r="EM5" s="24" t="s">
        <v>5931</v>
      </c>
      <c r="EO5" s="24" t="s">
        <v>5932</v>
      </c>
      <c r="EQ5" s="24" t="s">
        <v>5933</v>
      </c>
      <c r="ES5" s="24" t="s">
        <v>5934</v>
      </c>
      <c r="ET5" s="24" t="s">
        <v>5935</v>
      </c>
      <c r="EV5" s="24" t="s">
        <v>5936</v>
      </c>
      <c r="EW5" s="24" t="s">
        <v>5937</v>
      </c>
      <c r="EY5" s="24" t="s">
        <v>5938</v>
      </c>
      <c r="EZ5" s="24" t="s">
        <v>5939</v>
      </c>
      <c r="FA5" s="24" t="s">
        <v>5940</v>
      </c>
      <c r="FB5" s="24" t="s">
        <v>5941</v>
      </c>
      <c r="FC5" s="24" t="s">
        <v>5942</v>
      </c>
    </row>
    <row r="6" spans="2:159" x14ac:dyDescent="0.15">
      <c r="B6" s="133">
        <v>44603</v>
      </c>
      <c r="C6" s="39" t="s">
        <v>5702</v>
      </c>
      <c r="E6" s="24" t="s">
        <v>518</v>
      </c>
      <c r="I6" s="24" t="s">
        <v>524</v>
      </c>
      <c r="O6" s="24" t="s">
        <v>486</v>
      </c>
      <c r="Q6" s="152" t="s">
        <v>6078</v>
      </c>
      <c r="S6" s="24" t="s">
        <v>118</v>
      </c>
      <c r="U6" s="24" t="s">
        <v>466</v>
      </c>
      <c r="W6" s="39" t="s">
        <v>339</v>
      </c>
      <c r="Y6" s="39" t="s">
        <v>5527</v>
      </c>
      <c r="AA6" s="100" t="s">
        <v>5775</v>
      </c>
      <c r="AC6" s="100" t="s">
        <v>5783</v>
      </c>
      <c r="AE6" s="100" t="s">
        <v>5795</v>
      </c>
      <c r="AK6" s="100" t="s">
        <v>702</v>
      </c>
      <c r="AM6" s="100" t="s">
        <v>714</v>
      </c>
      <c r="AO6" s="24" t="s">
        <v>204</v>
      </c>
      <c r="AQ6" s="24" t="s">
        <v>199</v>
      </c>
      <c r="AS6" s="24" t="s">
        <v>510</v>
      </c>
      <c r="AU6" s="24" t="s">
        <v>297</v>
      </c>
      <c r="BA6" s="24" t="s">
        <v>251</v>
      </c>
      <c r="BC6" s="24" t="s">
        <v>272</v>
      </c>
      <c r="BG6" s="24" t="s">
        <v>5679</v>
      </c>
      <c r="BK6" s="24" t="s">
        <v>431</v>
      </c>
      <c r="BM6" s="24" t="s">
        <v>647</v>
      </c>
      <c r="BO6" s="24" t="s">
        <v>5833</v>
      </c>
      <c r="BQ6" s="24" t="s">
        <v>5838</v>
      </c>
      <c r="BS6" s="24" t="s">
        <v>380</v>
      </c>
      <c r="BT6" s="24" t="s">
        <v>92</v>
      </c>
      <c r="BU6" s="24" t="s">
        <v>92</v>
      </c>
      <c r="BV6" s="24" t="s">
        <v>92</v>
      </c>
      <c r="BW6" s="24" t="s">
        <v>186</v>
      </c>
      <c r="BX6" s="24" t="s">
        <v>186</v>
      </c>
      <c r="BY6" s="24" t="s">
        <v>186</v>
      </c>
      <c r="BZ6" s="24" t="s">
        <v>394</v>
      </c>
      <c r="CA6" s="24" t="s">
        <v>403</v>
      </c>
      <c r="CH6" s="24" t="s">
        <v>92</v>
      </c>
      <c r="CI6" s="24" t="s">
        <v>320</v>
      </c>
      <c r="CO6" s="73" t="s">
        <v>728</v>
      </c>
      <c r="CP6" s="73" t="s">
        <v>928</v>
      </c>
      <c r="CQ6" s="73" t="s">
        <v>929</v>
      </c>
      <c r="CR6" s="73" t="s">
        <v>930</v>
      </c>
      <c r="CS6" s="73" t="s">
        <v>931</v>
      </c>
      <c r="CT6" s="73" t="s">
        <v>932</v>
      </c>
      <c r="CU6" s="73" t="s">
        <v>933</v>
      </c>
      <c r="CV6" s="73" t="s">
        <v>934</v>
      </c>
      <c r="CW6" s="73" t="s">
        <v>935</v>
      </c>
      <c r="CX6" s="73" t="s">
        <v>936</v>
      </c>
      <c r="CY6" s="73" t="s">
        <v>937</v>
      </c>
      <c r="CZ6" s="73" t="s">
        <v>938</v>
      </c>
      <c r="DA6" s="73" t="s">
        <v>939</v>
      </c>
      <c r="DB6" s="73" t="s">
        <v>940</v>
      </c>
      <c r="DC6" s="73" t="s">
        <v>941</v>
      </c>
      <c r="DD6" s="73" t="s">
        <v>942</v>
      </c>
      <c r="DE6" s="73" t="s">
        <v>943</v>
      </c>
      <c r="DF6" s="73" t="s">
        <v>944</v>
      </c>
      <c r="DG6" s="71" t="s">
        <v>945</v>
      </c>
      <c r="DH6" s="71" t="s">
        <v>946</v>
      </c>
      <c r="DI6" s="71" t="s">
        <v>947</v>
      </c>
      <c r="DJ6" s="71" t="s">
        <v>948</v>
      </c>
      <c r="DK6" s="71" t="s">
        <v>949</v>
      </c>
      <c r="DL6" s="71" t="s">
        <v>950</v>
      </c>
      <c r="DM6" s="71" t="s">
        <v>951</v>
      </c>
      <c r="DN6" s="71" t="s">
        <v>952</v>
      </c>
      <c r="DO6" s="71" t="s">
        <v>953</v>
      </c>
      <c r="DP6" s="71" t="s">
        <v>954</v>
      </c>
      <c r="DQ6" s="71" t="s">
        <v>955</v>
      </c>
      <c r="DR6" s="71" t="s">
        <v>956</v>
      </c>
      <c r="DS6" s="71" t="s">
        <v>957</v>
      </c>
      <c r="DT6" s="71" t="s">
        <v>958</v>
      </c>
      <c r="DU6" s="71" t="s">
        <v>959</v>
      </c>
      <c r="DV6" s="71" t="s">
        <v>960</v>
      </c>
      <c r="DW6" s="71" t="s">
        <v>961</v>
      </c>
      <c r="DX6" s="71" t="s">
        <v>962</v>
      </c>
      <c r="DY6" s="71" t="s">
        <v>963</v>
      </c>
      <c r="DZ6" s="71" t="s">
        <v>964</v>
      </c>
      <c r="EA6" s="71" t="s">
        <v>965</v>
      </c>
      <c r="EB6" s="71" t="s">
        <v>966</v>
      </c>
      <c r="EC6" s="71" t="s">
        <v>967</v>
      </c>
      <c r="ED6" s="71" t="s">
        <v>968</v>
      </c>
      <c r="EF6" s="24" t="s">
        <v>5838</v>
      </c>
      <c r="EH6" s="24" t="s">
        <v>5943</v>
      </c>
      <c r="EI6" s="24" t="s">
        <v>5878</v>
      </c>
      <c r="EJ6" s="24" t="s">
        <v>5944</v>
      </c>
      <c r="EK6" s="24" t="s">
        <v>5945</v>
      </c>
      <c r="EL6" s="24" t="s">
        <v>5946</v>
      </c>
      <c r="EM6" s="24" t="s">
        <v>5947</v>
      </c>
      <c r="EO6" s="24" t="s">
        <v>5948</v>
      </c>
      <c r="EQ6" s="24" t="s">
        <v>5949</v>
      </c>
      <c r="ES6" s="24" t="s">
        <v>5950</v>
      </c>
      <c r="ET6" s="24" t="s">
        <v>5951</v>
      </c>
      <c r="EV6" s="24" t="s">
        <v>5952</v>
      </c>
      <c r="EW6" s="24" t="s">
        <v>5953</v>
      </c>
      <c r="EY6" s="24" t="s">
        <v>5954</v>
      </c>
      <c r="EZ6" s="24" t="s">
        <v>5955</v>
      </c>
      <c r="FA6" s="24" t="s">
        <v>5956</v>
      </c>
      <c r="FB6" s="24" t="s">
        <v>5957</v>
      </c>
      <c r="FC6" s="24" t="s">
        <v>5958</v>
      </c>
    </row>
    <row r="7" spans="2:159" x14ac:dyDescent="0.15">
      <c r="B7" s="133">
        <v>44615</v>
      </c>
      <c r="C7" s="39" t="s">
        <v>5703</v>
      </c>
      <c r="E7" s="24" t="s">
        <v>478</v>
      </c>
      <c r="I7" s="48" t="s">
        <v>479</v>
      </c>
      <c r="O7" s="24" t="s">
        <v>487</v>
      </c>
      <c r="Q7" s="152" t="s">
        <v>6079</v>
      </c>
      <c r="S7" s="24" t="s">
        <v>119</v>
      </c>
      <c r="U7" s="24" t="s">
        <v>467</v>
      </c>
      <c r="W7" s="39" t="s">
        <v>340</v>
      </c>
      <c r="Y7" s="39" t="s">
        <v>5528</v>
      </c>
      <c r="AA7" s="100" t="s">
        <v>691</v>
      </c>
      <c r="AC7" s="100" t="s">
        <v>5784</v>
      </c>
      <c r="AE7" s="100" t="s">
        <v>5796</v>
      </c>
      <c r="AK7" s="100" t="s">
        <v>706</v>
      </c>
      <c r="AM7" s="100" t="s">
        <v>5801</v>
      </c>
      <c r="AO7" s="24" t="s">
        <v>199</v>
      </c>
      <c r="AQ7" s="24" t="s">
        <v>183</v>
      </c>
      <c r="AS7" s="24" t="s">
        <v>443</v>
      </c>
      <c r="AU7" s="24" t="s">
        <v>298</v>
      </c>
      <c r="BA7" s="24" t="s">
        <v>252</v>
      </c>
      <c r="BC7" s="24" t="s">
        <v>273</v>
      </c>
      <c r="BG7" s="24" t="s">
        <v>5680</v>
      </c>
      <c r="BK7" s="24" t="s">
        <v>432</v>
      </c>
      <c r="BM7" s="24" t="s">
        <v>648</v>
      </c>
      <c r="BO7" s="24" t="s">
        <v>5849</v>
      </c>
      <c r="BQ7" s="24" t="s">
        <v>5840</v>
      </c>
      <c r="BS7" s="24" t="s">
        <v>381</v>
      </c>
      <c r="BW7" s="24" t="s">
        <v>187</v>
      </c>
      <c r="BX7" s="24" t="s">
        <v>187</v>
      </c>
      <c r="BY7" s="24" t="s">
        <v>187</v>
      </c>
      <c r="BZ7" s="24" t="s">
        <v>395</v>
      </c>
      <c r="CA7" s="24" t="s">
        <v>404</v>
      </c>
      <c r="CI7" s="24" t="s">
        <v>321</v>
      </c>
      <c r="CO7" s="74" t="s">
        <v>729</v>
      </c>
      <c r="CP7" s="74" t="s">
        <v>969</v>
      </c>
      <c r="CQ7" s="74" t="s">
        <v>970</v>
      </c>
      <c r="CR7" s="74" t="s">
        <v>971</v>
      </c>
      <c r="CS7" s="74" t="s">
        <v>972</v>
      </c>
      <c r="CT7" s="74" t="s">
        <v>973</v>
      </c>
      <c r="CU7" s="74" t="s">
        <v>974</v>
      </c>
      <c r="CV7" s="74" t="s">
        <v>975</v>
      </c>
      <c r="CW7" s="74" t="s">
        <v>976</v>
      </c>
      <c r="CX7" s="74" t="s">
        <v>977</v>
      </c>
      <c r="CY7" s="74" t="s">
        <v>978</v>
      </c>
      <c r="CZ7" s="74" t="s">
        <v>979</v>
      </c>
      <c r="DA7" s="74" t="s">
        <v>980</v>
      </c>
      <c r="DB7" s="74" t="s">
        <v>981</v>
      </c>
      <c r="DC7" s="74" t="s">
        <v>982</v>
      </c>
      <c r="DD7" s="74" t="s">
        <v>983</v>
      </c>
      <c r="DE7" s="74" t="s">
        <v>984</v>
      </c>
      <c r="DF7" s="74" t="s">
        <v>985</v>
      </c>
      <c r="DG7" s="72" t="s">
        <v>986</v>
      </c>
      <c r="DH7" s="72" t="s">
        <v>987</v>
      </c>
      <c r="DI7" s="72" t="s">
        <v>988</v>
      </c>
      <c r="DJ7" s="72" t="s">
        <v>989</v>
      </c>
      <c r="DK7" s="72" t="s">
        <v>990</v>
      </c>
      <c r="DL7" s="72" t="s">
        <v>991</v>
      </c>
      <c r="DM7" s="72" t="s">
        <v>992</v>
      </c>
      <c r="DN7" s="72" t="s">
        <v>993</v>
      </c>
      <c r="DO7" s="72" t="s">
        <v>994</v>
      </c>
      <c r="DP7" s="72" t="s">
        <v>995</v>
      </c>
      <c r="DQ7" s="72" t="s">
        <v>996</v>
      </c>
      <c r="DR7" s="72" t="s">
        <v>997</v>
      </c>
      <c r="DS7" s="72" t="s">
        <v>998</v>
      </c>
      <c r="DT7" s="72" t="s">
        <v>999</v>
      </c>
      <c r="DU7" s="72" t="s">
        <v>1000</v>
      </c>
      <c r="DV7" s="72" t="s">
        <v>1001</v>
      </c>
      <c r="DW7" s="72" t="s">
        <v>1002</v>
      </c>
      <c r="DX7" s="72" t="s">
        <v>1003</v>
      </c>
      <c r="DY7" s="72" t="s">
        <v>1004</v>
      </c>
      <c r="DZ7" s="72" t="s">
        <v>1005</v>
      </c>
      <c r="EA7" s="72" t="s">
        <v>1006</v>
      </c>
      <c r="EB7" s="72" t="s">
        <v>1007</v>
      </c>
      <c r="EC7" s="72" t="s">
        <v>1008</v>
      </c>
      <c r="ED7" s="72" t="s">
        <v>1009</v>
      </c>
      <c r="EF7" s="24" t="s">
        <v>5840</v>
      </c>
      <c r="EJ7" s="24" t="s">
        <v>5959</v>
      </c>
      <c r="EK7" s="24" t="s">
        <v>5960</v>
      </c>
      <c r="EL7" s="24" t="s">
        <v>5961</v>
      </c>
      <c r="EM7" s="24" t="s">
        <v>5962</v>
      </c>
      <c r="EO7" s="24" t="s">
        <v>5912</v>
      </c>
      <c r="EQ7" s="24" t="s">
        <v>5963</v>
      </c>
      <c r="ES7" s="24" t="s">
        <v>5964</v>
      </c>
      <c r="ET7" s="24" t="s">
        <v>5965</v>
      </c>
      <c r="EV7" s="24" t="s">
        <v>5921</v>
      </c>
      <c r="EW7" s="24" t="s">
        <v>5966</v>
      </c>
      <c r="EY7" s="24" t="s">
        <v>5967</v>
      </c>
      <c r="EZ7" s="24" t="s">
        <v>5922</v>
      </c>
      <c r="FA7" s="24" t="s">
        <v>5968</v>
      </c>
      <c r="FC7" s="24" t="s">
        <v>5969</v>
      </c>
    </row>
    <row r="8" spans="2:159" x14ac:dyDescent="0.15">
      <c r="B8" s="133">
        <v>44641</v>
      </c>
      <c r="C8" s="39" t="s">
        <v>5704</v>
      </c>
      <c r="E8" s="24" t="s">
        <v>517</v>
      </c>
      <c r="I8" s="48" t="s">
        <v>525</v>
      </c>
      <c r="O8" s="152" t="s">
        <v>92</v>
      </c>
      <c r="Q8" s="152" t="s">
        <v>6080</v>
      </c>
      <c r="S8" s="24" t="s">
        <v>120</v>
      </c>
      <c r="U8" s="24" t="s">
        <v>468</v>
      </c>
      <c r="W8" s="39" t="s">
        <v>341</v>
      </c>
      <c r="Y8" s="39" t="s">
        <v>5529</v>
      </c>
      <c r="AA8" s="100" t="s">
        <v>5776</v>
      </c>
      <c r="AC8" s="100" t="s">
        <v>5785</v>
      </c>
      <c r="AE8" s="100" t="s">
        <v>5797</v>
      </c>
      <c r="AK8" s="100" t="s">
        <v>709</v>
      </c>
      <c r="AM8" s="100" t="s">
        <v>6086</v>
      </c>
      <c r="AO8" s="24" t="s">
        <v>203</v>
      </c>
      <c r="AQ8" s="24" t="s">
        <v>220</v>
      </c>
      <c r="AS8" s="24" t="s">
        <v>444</v>
      </c>
      <c r="AU8" s="24" t="s">
        <v>299</v>
      </c>
      <c r="BA8" s="24" t="s">
        <v>253</v>
      </c>
      <c r="BC8" s="24" t="s">
        <v>274</v>
      </c>
      <c r="BG8" s="24" t="s">
        <v>5671</v>
      </c>
      <c r="BK8" s="24" t="s">
        <v>433</v>
      </c>
      <c r="BM8" s="24" t="s">
        <v>649</v>
      </c>
      <c r="BO8" s="24" t="s">
        <v>5835</v>
      </c>
      <c r="BQ8" s="24" t="s">
        <v>5842</v>
      </c>
      <c r="BS8" s="24" t="s">
        <v>382</v>
      </c>
      <c r="BW8" s="24" t="s">
        <v>192</v>
      </c>
      <c r="BX8" s="24" t="s">
        <v>192</v>
      </c>
      <c r="BY8" s="24" t="s">
        <v>192</v>
      </c>
      <c r="BZ8" s="24" t="s">
        <v>396</v>
      </c>
      <c r="CA8" s="24" t="s">
        <v>405</v>
      </c>
      <c r="CI8" s="24" t="s">
        <v>322</v>
      </c>
      <c r="CO8" s="73" t="s">
        <v>730</v>
      </c>
      <c r="CP8" s="73" t="s">
        <v>1010</v>
      </c>
      <c r="CQ8" s="73" t="s">
        <v>1011</v>
      </c>
      <c r="CR8" s="73" t="s">
        <v>1012</v>
      </c>
      <c r="CS8" s="73" t="s">
        <v>1013</v>
      </c>
      <c r="CT8" s="73" t="s">
        <v>1014</v>
      </c>
      <c r="CU8" s="73" t="s">
        <v>1015</v>
      </c>
      <c r="CV8" s="73" t="s">
        <v>1016</v>
      </c>
      <c r="CW8" s="73" t="s">
        <v>1017</v>
      </c>
      <c r="CX8" s="73" t="s">
        <v>1018</v>
      </c>
      <c r="CY8" s="73" t="s">
        <v>1019</v>
      </c>
      <c r="CZ8" s="73" t="s">
        <v>1020</v>
      </c>
      <c r="DA8" s="73" t="s">
        <v>1021</v>
      </c>
      <c r="DB8" s="73" t="s">
        <v>1022</v>
      </c>
      <c r="DC8" s="73" t="s">
        <v>1023</v>
      </c>
      <c r="DD8" s="73" t="s">
        <v>1024</v>
      </c>
      <c r="DE8" s="73" t="s">
        <v>1025</v>
      </c>
      <c r="DF8" s="73" t="s">
        <v>1026</v>
      </c>
      <c r="DG8" s="71" t="s">
        <v>1027</v>
      </c>
      <c r="DH8" s="71" t="s">
        <v>1028</v>
      </c>
      <c r="DI8" s="71" t="s">
        <v>1029</v>
      </c>
      <c r="DJ8" s="71" t="s">
        <v>1030</v>
      </c>
      <c r="DK8" s="71" t="s">
        <v>1031</v>
      </c>
      <c r="DL8" s="71" t="s">
        <v>1032</v>
      </c>
      <c r="DM8" s="71" t="s">
        <v>1033</v>
      </c>
      <c r="DN8" s="71" t="s">
        <v>1034</v>
      </c>
      <c r="DO8" s="71" t="s">
        <v>1035</v>
      </c>
      <c r="DP8" s="71" t="s">
        <v>1036</v>
      </c>
      <c r="DQ8" s="71" t="s">
        <v>1037</v>
      </c>
      <c r="DR8" s="71" t="s">
        <v>1038</v>
      </c>
      <c r="DS8" s="71" t="s">
        <v>1039</v>
      </c>
      <c r="DT8" s="71" t="s">
        <v>1040</v>
      </c>
      <c r="DU8" s="71" t="s">
        <v>1041</v>
      </c>
      <c r="DV8" s="71" t="s">
        <v>1042</v>
      </c>
      <c r="DW8" s="71" t="s">
        <v>1043</v>
      </c>
      <c r="DX8" s="71" t="s">
        <v>1044</v>
      </c>
      <c r="DY8" s="71" t="s">
        <v>1045</v>
      </c>
      <c r="DZ8" s="71" t="s">
        <v>1046</v>
      </c>
      <c r="EA8" s="71" t="s">
        <v>1047</v>
      </c>
      <c r="EB8" s="71" t="s">
        <v>1048</v>
      </c>
      <c r="EC8" s="71" t="s">
        <v>1049</v>
      </c>
      <c r="ED8" s="71" t="s">
        <v>1050</v>
      </c>
      <c r="EF8" s="24" t="s">
        <v>5842</v>
      </c>
      <c r="EJ8" s="24" t="s">
        <v>5970</v>
      </c>
      <c r="EK8" s="24" t="s">
        <v>5971</v>
      </c>
      <c r="EL8" s="24" t="s">
        <v>5870</v>
      </c>
      <c r="EM8" s="24" t="s">
        <v>5972</v>
      </c>
      <c r="EO8" s="24" t="s">
        <v>5973</v>
      </c>
      <c r="EQ8" s="24" t="s">
        <v>5974</v>
      </c>
      <c r="ET8" s="24" t="s">
        <v>5975</v>
      </c>
      <c r="EV8" s="24" t="s">
        <v>5976</v>
      </c>
      <c r="EW8" s="24" t="s">
        <v>5977</v>
      </c>
      <c r="EY8" s="24" t="s">
        <v>5978</v>
      </c>
      <c r="EZ8" s="24" t="s">
        <v>5938</v>
      </c>
      <c r="FA8" s="24" t="s">
        <v>5979</v>
      </c>
      <c r="FC8" s="24" t="s">
        <v>5980</v>
      </c>
    </row>
    <row r="9" spans="2:159" x14ac:dyDescent="0.15">
      <c r="B9" s="133">
        <v>44680</v>
      </c>
      <c r="C9" s="39" t="s">
        <v>5705</v>
      </c>
      <c r="E9" s="24" t="s">
        <v>479</v>
      </c>
      <c r="I9" s="24" t="s">
        <v>515</v>
      </c>
      <c r="Q9" s="24" t="s">
        <v>490</v>
      </c>
      <c r="S9" s="24" t="s">
        <v>121</v>
      </c>
      <c r="U9" s="24" t="s">
        <v>469</v>
      </c>
      <c r="W9" s="39" t="s">
        <v>342</v>
      </c>
      <c r="AA9" s="100" t="s">
        <v>5777</v>
      </c>
      <c r="AC9" s="100" t="s">
        <v>5786</v>
      </c>
      <c r="AE9" s="100" t="s">
        <v>5798</v>
      </c>
      <c r="AK9" s="100" t="s">
        <v>711</v>
      </c>
      <c r="AO9" s="24" t="s">
        <v>183</v>
      </c>
      <c r="AQ9" s="24" t="s">
        <v>192</v>
      </c>
      <c r="AS9" s="24" t="s">
        <v>445</v>
      </c>
      <c r="AU9" s="24" t="s">
        <v>300</v>
      </c>
      <c r="BA9" s="24" t="s">
        <v>254</v>
      </c>
      <c r="BC9" s="24" t="s">
        <v>275</v>
      </c>
      <c r="BG9" s="24" t="s">
        <v>5672</v>
      </c>
      <c r="BK9" s="24" t="s">
        <v>434</v>
      </c>
      <c r="BM9" s="24" t="s">
        <v>650</v>
      </c>
      <c r="BO9" s="24" t="s">
        <v>5851</v>
      </c>
      <c r="BQ9" s="24" t="s">
        <v>5844</v>
      </c>
      <c r="BS9" s="24" t="s">
        <v>383</v>
      </c>
      <c r="BW9" s="24" t="s">
        <v>392</v>
      </c>
      <c r="BX9" s="24" t="s">
        <v>392</v>
      </c>
      <c r="BY9" s="24" t="s">
        <v>392</v>
      </c>
      <c r="BZ9" s="24" t="s">
        <v>397</v>
      </c>
      <c r="CA9" s="24" t="s">
        <v>406</v>
      </c>
      <c r="CI9" s="24" t="s">
        <v>323</v>
      </c>
      <c r="CM9" s="24" t="s">
        <v>5459</v>
      </c>
      <c r="CO9" s="74" t="s">
        <v>731</v>
      </c>
      <c r="CP9" s="74" t="s">
        <v>1051</v>
      </c>
      <c r="CQ9" s="74" t="s">
        <v>1052</v>
      </c>
      <c r="CR9" s="74" t="s">
        <v>1053</v>
      </c>
      <c r="CS9" s="74" t="s">
        <v>1054</v>
      </c>
      <c r="CT9" s="74" t="s">
        <v>1055</v>
      </c>
      <c r="CU9" s="74" t="s">
        <v>1056</v>
      </c>
      <c r="CV9" s="74" t="s">
        <v>1057</v>
      </c>
      <c r="CW9" s="74" t="s">
        <v>1058</v>
      </c>
      <c r="CX9" s="74" t="s">
        <v>1059</v>
      </c>
      <c r="CY9" s="74" t="s">
        <v>1060</v>
      </c>
      <c r="CZ9" s="74" t="s">
        <v>1061</v>
      </c>
      <c r="DA9" s="74" t="s">
        <v>1062</v>
      </c>
      <c r="DB9" s="74" t="s">
        <v>1063</v>
      </c>
      <c r="DC9" s="74" t="s">
        <v>1064</v>
      </c>
      <c r="DD9" s="74" t="s">
        <v>1065</v>
      </c>
      <c r="DE9" s="74" t="s">
        <v>1066</v>
      </c>
      <c r="DF9" s="74" t="s">
        <v>1067</v>
      </c>
      <c r="DG9" s="72" t="s">
        <v>1068</v>
      </c>
      <c r="DH9" s="72" t="s">
        <v>1069</v>
      </c>
      <c r="DI9" s="72" t="s">
        <v>1070</v>
      </c>
      <c r="DJ9" s="72" t="s">
        <v>1071</v>
      </c>
      <c r="DK9" s="72" t="s">
        <v>1072</v>
      </c>
      <c r="DL9" s="72" t="s">
        <v>1073</v>
      </c>
      <c r="DM9" s="72" t="s">
        <v>1074</v>
      </c>
      <c r="DN9" s="72" t="s">
        <v>1075</v>
      </c>
      <c r="DO9" s="72" t="s">
        <v>1076</v>
      </c>
      <c r="DP9" s="72" t="s">
        <v>1077</v>
      </c>
      <c r="DQ9" s="72" t="s">
        <v>1078</v>
      </c>
      <c r="DR9" s="72" t="s">
        <v>1079</v>
      </c>
      <c r="DS9" s="72" t="s">
        <v>1080</v>
      </c>
      <c r="DT9" s="72" t="s">
        <v>1081</v>
      </c>
      <c r="DU9" s="72" t="s">
        <v>1082</v>
      </c>
      <c r="DV9" s="72" t="s">
        <v>1083</v>
      </c>
      <c r="DW9" s="72" t="s">
        <v>1084</v>
      </c>
      <c r="DX9" s="72" t="s">
        <v>1085</v>
      </c>
      <c r="DY9" s="72" t="s">
        <v>1086</v>
      </c>
      <c r="DZ9" s="72" t="s">
        <v>1087</v>
      </c>
      <c r="EA9" s="72" t="s">
        <v>1088</v>
      </c>
      <c r="EB9" s="72" t="s">
        <v>1089</v>
      </c>
      <c r="EC9" s="72" t="s">
        <v>1090</v>
      </c>
      <c r="ED9" s="72" t="s">
        <v>1091</v>
      </c>
      <c r="EF9" s="24" t="s">
        <v>5844</v>
      </c>
      <c r="EJ9" s="24" t="s">
        <v>5981</v>
      </c>
      <c r="EK9" s="24" t="s">
        <v>5982</v>
      </c>
      <c r="EL9" s="24" t="s">
        <v>5983</v>
      </c>
      <c r="EM9" s="24" t="s">
        <v>5984</v>
      </c>
      <c r="EO9" s="24" t="s">
        <v>5985</v>
      </c>
      <c r="EQ9" s="24" t="s">
        <v>5986</v>
      </c>
      <c r="ET9" s="24" t="s">
        <v>5987</v>
      </c>
      <c r="EV9" s="24" t="s">
        <v>5882</v>
      </c>
      <c r="EW9" s="24" t="s">
        <v>5988</v>
      </c>
      <c r="EY9" s="24" t="s">
        <v>5883</v>
      </c>
      <c r="EZ9" s="24" t="s">
        <v>5989</v>
      </c>
      <c r="FA9" s="24" t="s">
        <v>5990</v>
      </c>
      <c r="FC9" s="24" t="s">
        <v>5991</v>
      </c>
    </row>
    <row r="10" spans="2:159" x14ac:dyDescent="0.15">
      <c r="B10" s="133">
        <v>44684</v>
      </c>
      <c r="C10" s="39" t="s">
        <v>5706</v>
      </c>
      <c r="E10" s="24" t="s">
        <v>480</v>
      </c>
      <c r="Q10" s="24" t="s">
        <v>491</v>
      </c>
      <c r="S10" s="24" t="s">
        <v>122</v>
      </c>
      <c r="U10" s="24" t="s">
        <v>92</v>
      </c>
      <c r="W10" s="39" t="s">
        <v>343</v>
      </c>
      <c r="AA10" s="100" t="s">
        <v>692</v>
      </c>
      <c r="AC10" s="100" t="s">
        <v>5787</v>
      </c>
      <c r="AE10" s="100" t="s">
        <v>707</v>
      </c>
      <c r="AK10" s="100" t="s">
        <v>713</v>
      </c>
      <c r="AO10" s="24" t="s">
        <v>184</v>
      </c>
      <c r="AQ10" s="24" t="s">
        <v>189</v>
      </c>
      <c r="AS10" s="24" t="s">
        <v>446</v>
      </c>
      <c r="AU10" s="24" t="s">
        <v>301</v>
      </c>
      <c r="BA10" s="24" t="s">
        <v>255</v>
      </c>
      <c r="BC10" s="24" t="s">
        <v>276</v>
      </c>
      <c r="BG10" s="24" t="s">
        <v>5673</v>
      </c>
      <c r="BK10" s="24" t="s">
        <v>435</v>
      </c>
      <c r="BM10" s="24" t="s">
        <v>651</v>
      </c>
      <c r="BO10" s="24" t="s">
        <v>5837</v>
      </c>
      <c r="BQ10" s="24" t="s">
        <v>5846</v>
      </c>
      <c r="BS10" s="24" t="s">
        <v>384</v>
      </c>
      <c r="BW10" s="24" t="s">
        <v>188</v>
      </c>
      <c r="BX10" s="24" t="s">
        <v>188</v>
      </c>
      <c r="BY10" s="24" t="s">
        <v>188</v>
      </c>
      <c r="BZ10" s="24" t="s">
        <v>92</v>
      </c>
      <c r="CA10" s="24" t="s">
        <v>407</v>
      </c>
      <c r="CI10" s="24" t="s">
        <v>324</v>
      </c>
      <c r="CM10" s="24" t="s">
        <v>5460</v>
      </c>
      <c r="CO10" s="73" t="s">
        <v>732</v>
      </c>
      <c r="CP10" s="73" t="s">
        <v>1092</v>
      </c>
      <c r="CQ10" s="73" t="s">
        <v>799</v>
      </c>
      <c r="CR10" s="73" t="s">
        <v>1093</v>
      </c>
      <c r="CS10" s="73" t="s">
        <v>1094</v>
      </c>
      <c r="CT10" s="73" t="s">
        <v>1095</v>
      </c>
      <c r="CU10" s="73" t="s">
        <v>1096</v>
      </c>
      <c r="CV10" s="73" t="s">
        <v>1097</v>
      </c>
      <c r="CW10" s="73" t="s">
        <v>1098</v>
      </c>
      <c r="CX10" s="73" t="s">
        <v>1099</v>
      </c>
      <c r="CY10" s="73" t="s">
        <v>1100</v>
      </c>
      <c r="CZ10" s="73" t="s">
        <v>1101</v>
      </c>
      <c r="DA10" s="73" t="s">
        <v>1102</v>
      </c>
      <c r="DB10" s="73" t="s">
        <v>1103</v>
      </c>
      <c r="DC10" s="73" t="s">
        <v>1104</v>
      </c>
      <c r="DD10" s="73" t="s">
        <v>1105</v>
      </c>
      <c r="DE10" s="73" t="s">
        <v>1106</v>
      </c>
      <c r="DF10" s="73" t="s">
        <v>1107</v>
      </c>
      <c r="DG10" s="71" t="s">
        <v>1108</v>
      </c>
      <c r="DH10" s="71" t="s">
        <v>1109</v>
      </c>
      <c r="DI10" s="71" t="s">
        <v>1110</v>
      </c>
      <c r="DJ10" s="71" t="s">
        <v>1111</v>
      </c>
      <c r="DK10" s="71" t="s">
        <v>1112</v>
      </c>
      <c r="DL10" s="71" t="s">
        <v>1113</v>
      </c>
      <c r="DM10" s="71" t="s">
        <v>1114</v>
      </c>
      <c r="DN10" s="71" t="s">
        <v>1115</v>
      </c>
      <c r="DO10" s="71" t="s">
        <v>1116</v>
      </c>
      <c r="DP10" s="71" t="s">
        <v>1117</v>
      </c>
      <c r="DQ10" s="71" t="s">
        <v>1118</v>
      </c>
      <c r="DR10" s="71" t="s">
        <v>1119</v>
      </c>
      <c r="DS10" s="71" t="s">
        <v>1120</v>
      </c>
      <c r="DT10" s="71" t="s">
        <v>1121</v>
      </c>
      <c r="DU10" s="71" t="s">
        <v>1122</v>
      </c>
      <c r="DV10" s="71" t="s">
        <v>1123</v>
      </c>
      <c r="DW10" s="71" t="s">
        <v>1124</v>
      </c>
      <c r="DX10" s="71" t="s">
        <v>1125</v>
      </c>
      <c r="DY10" s="71" t="s">
        <v>1126</v>
      </c>
      <c r="DZ10" s="71" t="s">
        <v>1127</v>
      </c>
      <c r="EA10" s="71" t="s">
        <v>799</v>
      </c>
      <c r="EB10" s="71" t="s">
        <v>1128</v>
      </c>
      <c r="EC10" s="71" t="s">
        <v>1129</v>
      </c>
      <c r="ED10" s="71" t="s">
        <v>1130</v>
      </c>
      <c r="EF10" s="24" t="s">
        <v>5846</v>
      </c>
      <c r="EJ10" s="24" t="s">
        <v>5992</v>
      </c>
      <c r="EK10" s="24" t="s">
        <v>5877</v>
      </c>
      <c r="EL10" s="24" t="s">
        <v>5993</v>
      </c>
      <c r="EM10" s="24" t="s">
        <v>5994</v>
      </c>
      <c r="EO10" s="24" t="s">
        <v>5995</v>
      </c>
      <c r="EQ10" s="24" t="s">
        <v>5877</v>
      </c>
      <c r="ET10" s="24" t="s">
        <v>5996</v>
      </c>
      <c r="EV10" s="24" t="s">
        <v>5997</v>
      </c>
      <c r="EY10" s="24" t="s">
        <v>5998</v>
      </c>
      <c r="EZ10" s="24" t="s">
        <v>5999</v>
      </c>
      <c r="FA10" s="24" t="s">
        <v>6000</v>
      </c>
      <c r="FC10" s="24" t="s">
        <v>6001</v>
      </c>
    </row>
    <row r="11" spans="2:159" x14ac:dyDescent="0.15">
      <c r="B11" s="133">
        <v>44685</v>
      </c>
      <c r="C11" s="39" t="s">
        <v>5707</v>
      </c>
      <c r="E11" s="24" t="s">
        <v>521</v>
      </c>
      <c r="I11" s="48"/>
      <c r="Q11" s="24" t="s">
        <v>492</v>
      </c>
      <c r="S11" s="24" t="s">
        <v>123</v>
      </c>
      <c r="W11" s="39" t="s">
        <v>344</v>
      </c>
      <c r="AA11" s="100" t="s">
        <v>693</v>
      </c>
      <c r="AC11" s="100" t="s">
        <v>5788</v>
      </c>
      <c r="AE11" s="100" t="s">
        <v>5799</v>
      </c>
      <c r="AK11" s="100" t="s">
        <v>716</v>
      </c>
      <c r="AO11" s="24" t="s">
        <v>185</v>
      </c>
      <c r="AQ11" s="24" t="s">
        <v>223</v>
      </c>
      <c r="AS11" s="24" t="s">
        <v>447</v>
      </c>
      <c r="AU11" s="24" t="s">
        <v>302</v>
      </c>
      <c r="BA11" s="24" t="s">
        <v>256</v>
      </c>
      <c r="BC11" s="24" t="s">
        <v>277</v>
      </c>
      <c r="BG11" s="24" t="s">
        <v>5674</v>
      </c>
      <c r="BK11" s="24" t="s">
        <v>290</v>
      </c>
      <c r="BM11" s="24" t="s">
        <v>652</v>
      </c>
      <c r="BO11" s="24" t="s">
        <v>5853</v>
      </c>
      <c r="BQ11" s="24" t="s">
        <v>5848</v>
      </c>
      <c r="BS11" s="24" t="s">
        <v>385</v>
      </c>
      <c r="BW11" s="24" t="s">
        <v>6056</v>
      </c>
      <c r="BX11" s="24" t="s">
        <v>6056</v>
      </c>
      <c r="BY11" s="24" t="s">
        <v>6056</v>
      </c>
      <c r="CA11" s="24" t="s">
        <v>92</v>
      </c>
      <c r="CI11" s="24" t="s">
        <v>325</v>
      </c>
      <c r="CM11" s="104" t="s">
        <v>5461</v>
      </c>
      <c r="CO11" s="74" t="s">
        <v>733</v>
      </c>
      <c r="CP11" s="74" t="s">
        <v>1131</v>
      </c>
      <c r="CQ11" s="74" t="s">
        <v>1132</v>
      </c>
      <c r="CR11" s="74" t="s">
        <v>1133</v>
      </c>
      <c r="CS11" s="74" t="s">
        <v>1134</v>
      </c>
      <c r="CT11" s="74" t="s">
        <v>1135</v>
      </c>
      <c r="CU11" s="74" t="s">
        <v>1136</v>
      </c>
      <c r="CV11" s="74" t="s">
        <v>1137</v>
      </c>
      <c r="CW11" s="74" t="s">
        <v>1138</v>
      </c>
      <c r="CX11" s="74" t="s">
        <v>1139</v>
      </c>
      <c r="CY11" s="74" t="s">
        <v>1140</v>
      </c>
      <c r="CZ11" s="74" t="s">
        <v>1141</v>
      </c>
      <c r="DA11" s="74" t="s">
        <v>1142</v>
      </c>
      <c r="DB11" s="74" t="s">
        <v>1143</v>
      </c>
      <c r="DC11" s="74" t="s">
        <v>1144</v>
      </c>
      <c r="DD11" s="74" t="s">
        <v>1145</v>
      </c>
      <c r="DE11" s="74" t="s">
        <v>1146</v>
      </c>
      <c r="DF11" s="74" t="s">
        <v>1147</v>
      </c>
      <c r="DG11" s="72" t="s">
        <v>1148</v>
      </c>
      <c r="DH11" s="72" t="s">
        <v>1149</v>
      </c>
      <c r="DI11" s="72" t="s">
        <v>1150</v>
      </c>
      <c r="DJ11" s="72" t="s">
        <v>1151</v>
      </c>
      <c r="DK11" s="72" t="s">
        <v>1152</v>
      </c>
      <c r="DL11" s="72" t="s">
        <v>1153</v>
      </c>
      <c r="DM11" s="72" t="s">
        <v>1154</v>
      </c>
      <c r="DN11" s="72" t="s">
        <v>1155</v>
      </c>
      <c r="DO11" s="72" t="s">
        <v>1156</v>
      </c>
      <c r="DP11" s="72" t="s">
        <v>1157</v>
      </c>
      <c r="DQ11" s="72" t="s">
        <v>1158</v>
      </c>
      <c r="DR11" s="72" t="s">
        <v>1159</v>
      </c>
      <c r="DS11" s="72" t="s">
        <v>1160</v>
      </c>
      <c r="DT11" s="72" t="s">
        <v>1161</v>
      </c>
      <c r="DU11" s="72" t="s">
        <v>1162</v>
      </c>
      <c r="DV11" s="72" t="s">
        <v>1163</v>
      </c>
      <c r="DW11" s="72" t="s">
        <v>1164</v>
      </c>
      <c r="DX11" s="72" t="s">
        <v>1165</v>
      </c>
      <c r="DY11" s="72" t="s">
        <v>1166</v>
      </c>
      <c r="DZ11" s="72" t="s">
        <v>1167</v>
      </c>
      <c r="EA11" s="72" t="s">
        <v>1168</v>
      </c>
      <c r="EB11" s="72" t="s">
        <v>1169</v>
      </c>
      <c r="EC11" s="72" t="s">
        <v>1170</v>
      </c>
      <c r="ED11" s="72" t="s">
        <v>1171</v>
      </c>
      <c r="EF11" s="24" t="s">
        <v>5848</v>
      </c>
      <c r="EJ11" s="24" t="s">
        <v>5927</v>
      </c>
      <c r="EK11" s="24" t="s">
        <v>6002</v>
      </c>
      <c r="EL11" s="24" t="s">
        <v>6003</v>
      </c>
      <c r="EO11" s="24" t="s">
        <v>6004</v>
      </c>
      <c r="EQ11" s="24" t="s">
        <v>6005</v>
      </c>
      <c r="ET11" s="24" t="s">
        <v>6006</v>
      </c>
      <c r="EV11" s="24" t="s">
        <v>6007</v>
      </c>
      <c r="EY11" s="24" t="s">
        <v>6008</v>
      </c>
      <c r="EZ11" s="24" t="s">
        <v>5971</v>
      </c>
      <c r="FA11" s="24" t="s">
        <v>6009</v>
      </c>
      <c r="FC11" s="24" t="s">
        <v>5988</v>
      </c>
    </row>
    <row r="12" spans="2:159" x14ac:dyDescent="0.15">
      <c r="B12" s="133">
        <v>44686</v>
      </c>
      <c r="C12" s="39" t="s">
        <v>5708</v>
      </c>
      <c r="E12" s="24" t="s">
        <v>522</v>
      </c>
      <c r="Q12" s="24" t="s">
        <v>493</v>
      </c>
      <c r="S12" s="154" t="s">
        <v>6084</v>
      </c>
      <c r="W12" s="39" t="s">
        <v>345</v>
      </c>
      <c r="AA12" s="100" t="s">
        <v>694</v>
      </c>
      <c r="AC12" s="100" t="s">
        <v>5789</v>
      </c>
      <c r="AE12" s="100" t="s">
        <v>712</v>
      </c>
      <c r="AO12" s="24" t="s">
        <v>186</v>
      </c>
      <c r="AQ12" s="24" t="s">
        <v>222</v>
      </c>
      <c r="AS12" s="24" t="s">
        <v>448</v>
      </c>
      <c r="AU12" s="24" t="s">
        <v>303</v>
      </c>
      <c r="BA12" s="24" t="s">
        <v>257</v>
      </c>
      <c r="BC12" s="24" t="s">
        <v>278</v>
      </c>
      <c r="BG12" s="24" t="s">
        <v>5675</v>
      </c>
      <c r="BM12" s="24" t="s">
        <v>653</v>
      </c>
      <c r="BO12" s="24" t="s">
        <v>5839</v>
      </c>
      <c r="BQ12" s="24" t="s">
        <v>5850</v>
      </c>
      <c r="BS12" s="24" t="s">
        <v>310</v>
      </c>
      <c r="BW12" s="24" t="s">
        <v>92</v>
      </c>
      <c r="BX12" s="24" t="s">
        <v>92</v>
      </c>
      <c r="BY12" s="24" t="s">
        <v>92</v>
      </c>
      <c r="CI12" s="24" t="s">
        <v>326</v>
      </c>
      <c r="CO12" s="73" t="s">
        <v>734</v>
      </c>
      <c r="CP12" s="73" t="s">
        <v>1172</v>
      </c>
      <c r="CQ12" s="73" t="s">
        <v>1173</v>
      </c>
      <c r="CR12" s="73" t="s">
        <v>1174</v>
      </c>
      <c r="CS12" s="73" t="s">
        <v>1175</v>
      </c>
      <c r="CT12" s="73" t="s">
        <v>1176</v>
      </c>
      <c r="CU12" s="73" t="s">
        <v>1177</v>
      </c>
      <c r="CV12" s="73" t="s">
        <v>1178</v>
      </c>
      <c r="CW12" s="73" t="s">
        <v>1179</v>
      </c>
      <c r="CX12" s="73" t="s">
        <v>1180</v>
      </c>
      <c r="CY12" s="73" t="s">
        <v>1181</v>
      </c>
      <c r="CZ12" s="73" t="s">
        <v>1182</v>
      </c>
      <c r="DA12" s="73" t="s">
        <v>1183</v>
      </c>
      <c r="DB12" s="73" t="s">
        <v>1184</v>
      </c>
      <c r="DC12" s="73" t="s">
        <v>1185</v>
      </c>
      <c r="DD12" s="73" t="s">
        <v>1186</v>
      </c>
      <c r="DE12" s="73" t="s">
        <v>1187</v>
      </c>
      <c r="DF12" s="73" t="s">
        <v>1188</v>
      </c>
      <c r="DG12" s="71" t="s">
        <v>1189</v>
      </c>
      <c r="DH12" s="71" t="s">
        <v>1190</v>
      </c>
      <c r="DI12" s="71" t="s">
        <v>1191</v>
      </c>
      <c r="DJ12" s="71" t="s">
        <v>1192</v>
      </c>
      <c r="DK12" s="71" t="s">
        <v>1193</v>
      </c>
      <c r="DL12" s="71" t="s">
        <v>1194</v>
      </c>
      <c r="DM12" s="71" t="s">
        <v>1195</v>
      </c>
      <c r="DN12" s="71" t="s">
        <v>1196</v>
      </c>
      <c r="DO12" s="71" t="s">
        <v>1197</v>
      </c>
      <c r="DP12" s="71" t="s">
        <v>1198</v>
      </c>
      <c r="DQ12" s="71" t="s">
        <v>1199</v>
      </c>
      <c r="DR12" s="71" t="s">
        <v>1200</v>
      </c>
      <c r="DS12" s="71" t="s">
        <v>1201</v>
      </c>
      <c r="DT12" s="71" t="s">
        <v>1202</v>
      </c>
      <c r="DU12" s="71" t="s">
        <v>1203</v>
      </c>
      <c r="DV12" s="71" t="s">
        <v>1204</v>
      </c>
      <c r="DW12" s="71" t="s">
        <v>1205</v>
      </c>
      <c r="DX12" s="71" t="s">
        <v>1206</v>
      </c>
      <c r="DY12" s="71" t="s">
        <v>1207</v>
      </c>
      <c r="DZ12" s="71" t="s">
        <v>1208</v>
      </c>
      <c r="EA12" s="71" t="s">
        <v>1209</v>
      </c>
      <c r="EB12" s="71" t="s">
        <v>1210</v>
      </c>
      <c r="EC12" s="71" t="s">
        <v>1211</v>
      </c>
      <c r="ED12" s="71" t="s">
        <v>1212</v>
      </c>
      <c r="EF12" s="24" t="s">
        <v>5850</v>
      </c>
      <c r="EK12" s="24" t="s">
        <v>5957</v>
      </c>
      <c r="EO12" s="24" t="s">
        <v>5878</v>
      </c>
      <c r="EQ12" s="24" t="s">
        <v>6010</v>
      </c>
      <c r="ET12" s="24" t="s">
        <v>5878</v>
      </c>
      <c r="EV12" s="24" t="s">
        <v>6011</v>
      </c>
      <c r="EY12" s="24" t="s">
        <v>6012</v>
      </c>
      <c r="FA12" s="24" t="s">
        <v>6013</v>
      </c>
      <c r="FC12" s="24" t="s">
        <v>6014</v>
      </c>
    </row>
    <row r="13" spans="2:159" x14ac:dyDescent="0.15">
      <c r="B13" s="133">
        <v>44760</v>
      </c>
      <c r="C13" s="39" t="s">
        <v>5709</v>
      </c>
      <c r="E13" s="24" t="s">
        <v>523</v>
      </c>
      <c r="Q13" s="24" t="s">
        <v>494</v>
      </c>
      <c r="W13" s="39" t="s">
        <v>346</v>
      </c>
      <c r="AA13" s="100" t="s">
        <v>695</v>
      </c>
      <c r="AC13" s="100" t="s">
        <v>5790</v>
      </c>
      <c r="AE13" s="100" t="s">
        <v>5800</v>
      </c>
      <c r="AO13" s="24" t="s">
        <v>187</v>
      </c>
      <c r="AQ13" s="24" t="s">
        <v>224</v>
      </c>
      <c r="AS13" s="24" t="s">
        <v>449</v>
      </c>
      <c r="AU13" s="24" t="s">
        <v>304</v>
      </c>
      <c r="BA13" s="24" t="s">
        <v>258</v>
      </c>
      <c r="BC13" s="24" t="s">
        <v>279</v>
      </c>
      <c r="BG13" s="24" t="s">
        <v>5676</v>
      </c>
      <c r="BM13" s="24" t="s">
        <v>654</v>
      </c>
      <c r="BO13" s="24" t="s">
        <v>5855</v>
      </c>
      <c r="BQ13" s="24" t="s">
        <v>5852</v>
      </c>
      <c r="BS13" s="24" t="s">
        <v>311</v>
      </c>
      <c r="CI13" s="24" t="s">
        <v>327</v>
      </c>
      <c r="CO13" s="74" t="s">
        <v>735</v>
      </c>
      <c r="CP13" s="74" t="s">
        <v>1213</v>
      </c>
      <c r="CQ13" s="74" t="s">
        <v>1214</v>
      </c>
      <c r="CR13" s="74" t="s">
        <v>1215</v>
      </c>
      <c r="CS13" s="74" t="s">
        <v>1216</v>
      </c>
      <c r="CT13" s="74" t="s">
        <v>1217</v>
      </c>
      <c r="CU13" s="74" t="s">
        <v>1218</v>
      </c>
      <c r="CV13" s="74" t="s">
        <v>1219</v>
      </c>
      <c r="CW13" s="74" t="s">
        <v>1220</v>
      </c>
      <c r="CX13" s="74" t="s">
        <v>1221</v>
      </c>
      <c r="CY13" s="74" t="s">
        <v>1222</v>
      </c>
      <c r="CZ13" s="74" t="s">
        <v>1223</v>
      </c>
      <c r="DA13" s="74" t="s">
        <v>1224</v>
      </c>
      <c r="DB13" s="74" t="s">
        <v>1225</v>
      </c>
      <c r="DC13" s="74" t="s">
        <v>1226</v>
      </c>
      <c r="DD13" s="74" t="s">
        <v>1227</v>
      </c>
      <c r="DE13" s="74" t="s">
        <v>1228</v>
      </c>
      <c r="DF13" s="74" t="s">
        <v>1229</v>
      </c>
      <c r="DG13" s="72" t="s">
        <v>1230</v>
      </c>
      <c r="DH13" s="72" t="s">
        <v>1231</v>
      </c>
      <c r="DI13" s="72" t="s">
        <v>1232</v>
      </c>
      <c r="DJ13" s="72" t="s">
        <v>1233</v>
      </c>
      <c r="DK13" s="72" t="s">
        <v>1234</v>
      </c>
      <c r="DL13" s="72" t="s">
        <v>1235</v>
      </c>
      <c r="DM13" s="72" t="s">
        <v>1236</v>
      </c>
      <c r="DN13" s="72" t="s">
        <v>1237</v>
      </c>
      <c r="DO13" s="72" t="s">
        <v>1238</v>
      </c>
      <c r="DP13" s="72" t="s">
        <v>1239</v>
      </c>
      <c r="DQ13" s="72" t="s">
        <v>1240</v>
      </c>
      <c r="DR13" s="72" t="s">
        <v>1241</v>
      </c>
      <c r="DS13" s="72" t="s">
        <v>1242</v>
      </c>
      <c r="DT13" s="72" t="s">
        <v>1243</v>
      </c>
      <c r="DU13" s="72" t="s">
        <v>1244</v>
      </c>
      <c r="DV13" s="72" t="s">
        <v>1245</v>
      </c>
      <c r="DW13" s="72" t="s">
        <v>1246</v>
      </c>
      <c r="DX13" s="72" t="s">
        <v>1247</v>
      </c>
      <c r="DY13" s="72" t="s">
        <v>1248</v>
      </c>
      <c r="DZ13" s="72" t="s">
        <v>1249</v>
      </c>
      <c r="EA13" s="72" t="s">
        <v>1250</v>
      </c>
      <c r="EB13" s="72" t="s">
        <v>1251</v>
      </c>
      <c r="EC13" s="72" t="s">
        <v>1252</v>
      </c>
      <c r="ED13" s="72" t="s">
        <v>1253</v>
      </c>
      <c r="EF13" s="24" t="s">
        <v>5852</v>
      </c>
      <c r="EQ13" s="24" t="s">
        <v>6015</v>
      </c>
      <c r="ET13" s="24" t="s">
        <v>6016</v>
      </c>
      <c r="EV13" s="24" t="s">
        <v>5969</v>
      </c>
      <c r="EY13" s="24" t="s">
        <v>6017</v>
      </c>
      <c r="FA13" s="24" t="s">
        <v>6018</v>
      </c>
      <c r="FC13" s="24" t="s">
        <v>6019</v>
      </c>
    </row>
    <row r="14" spans="2:159" x14ac:dyDescent="0.15">
      <c r="B14" s="133">
        <v>44784</v>
      </c>
      <c r="C14" s="39" t="s">
        <v>5710</v>
      </c>
      <c r="E14" s="24" t="s">
        <v>482</v>
      </c>
      <c r="Q14" s="24" t="s">
        <v>495</v>
      </c>
      <c r="W14" s="39" t="s">
        <v>347</v>
      </c>
      <c r="AA14" s="100" t="s">
        <v>5778</v>
      </c>
      <c r="AC14" s="100" t="s">
        <v>715</v>
      </c>
      <c r="AE14" s="100" t="s">
        <v>5801</v>
      </c>
      <c r="AO14" s="24" t="s">
        <v>191</v>
      </c>
      <c r="AS14" s="24" t="s">
        <v>450</v>
      </c>
      <c r="AU14" s="24" t="s">
        <v>5803</v>
      </c>
      <c r="BA14" s="24" t="s">
        <v>259</v>
      </c>
      <c r="BC14" s="24" t="s">
        <v>280</v>
      </c>
      <c r="BG14" s="24" t="s">
        <v>5677</v>
      </c>
      <c r="BM14" s="24" t="s">
        <v>655</v>
      </c>
      <c r="BO14" s="24" t="s">
        <v>5841</v>
      </c>
      <c r="BQ14" s="24" t="s">
        <v>5854</v>
      </c>
      <c r="BS14" s="24" t="s">
        <v>386</v>
      </c>
      <c r="CI14" s="24" t="s">
        <v>328</v>
      </c>
      <c r="CO14" s="73" t="s">
        <v>736</v>
      </c>
      <c r="CP14" s="73" t="s">
        <v>1254</v>
      </c>
      <c r="CQ14" s="73" t="s">
        <v>1255</v>
      </c>
      <c r="CR14" s="73" t="s">
        <v>1256</v>
      </c>
      <c r="CS14" s="73" t="s">
        <v>1257</v>
      </c>
      <c r="CT14" s="73" t="s">
        <v>1258</v>
      </c>
      <c r="CU14" s="73" t="s">
        <v>1259</v>
      </c>
      <c r="CV14" s="73" t="s">
        <v>1260</v>
      </c>
      <c r="CW14" s="73" t="s">
        <v>1261</v>
      </c>
      <c r="CX14" s="73" t="s">
        <v>1262</v>
      </c>
      <c r="CY14" s="73" t="s">
        <v>1263</v>
      </c>
      <c r="CZ14" s="73" t="s">
        <v>1264</v>
      </c>
      <c r="DA14" s="73" t="s">
        <v>1265</v>
      </c>
      <c r="DB14" s="73" t="s">
        <v>1266</v>
      </c>
      <c r="DC14" s="73" t="s">
        <v>1267</v>
      </c>
      <c r="DD14" s="73" t="s">
        <v>1268</v>
      </c>
      <c r="DE14" s="73" t="s">
        <v>1269</v>
      </c>
      <c r="DF14" s="73" t="s">
        <v>1270</v>
      </c>
      <c r="DG14" s="71" t="s">
        <v>1271</v>
      </c>
      <c r="DH14" s="71" t="s">
        <v>1272</v>
      </c>
      <c r="DI14" s="71" t="s">
        <v>1273</v>
      </c>
      <c r="DJ14" s="71" t="s">
        <v>1274</v>
      </c>
      <c r="DK14" s="71" t="s">
        <v>1275</v>
      </c>
      <c r="DL14" s="71" t="s">
        <v>1276</v>
      </c>
      <c r="DM14" s="71" t="s">
        <v>1277</v>
      </c>
      <c r="DN14" s="71" t="s">
        <v>1278</v>
      </c>
      <c r="DO14" s="71" t="s">
        <v>1279</v>
      </c>
      <c r="DP14" s="71" t="s">
        <v>1280</v>
      </c>
      <c r="DQ14" s="71" t="s">
        <v>1281</v>
      </c>
      <c r="DR14" s="71" t="s">
        <v>1282</v>
      </c>
      <c r="DS14" s="71" t="s">
        <v>1283</v>
      </c>
      <c r="DT14" s="71" t="s">
        <v>1284</v>
      </c>
      <c r="DU14" s="71" t="s">
        <v>1285</v>
      </c>
      <c r="DV14" s="71" t="s">
        <v>1286</v>
      </c>
      <c r="DW14" s="71" t="s">
        <v>1287</v>
      </c>
      <c r="DX14" s="71" t="s">
        <v>1288</v>
      </c>
      <c r="DY14" s="71" t="s">
        <v>1289</v>
      </c>
      <c r="DZ14" s="71" t="s">
        <v>1290</v>
      </c>
      <c r="EA14" s="71" t="s">
        <v>1291</v>
      </c>
      <c r="EB14" s="71" t="s">
        <v>1292</v>
      </c>
      <c r="EC14" s="71" t="s">
        <v>1293</v>
      </c>
      <c r="ED14" s="71" t="s">
        <v>1294</v>
      </c>
      <c r="EF14" s="24" t="s">
        <v>5854</v>
      </c>
      <c r="EQ14" s="24" t="s">
        <v>5926</v>
      </c>
      <c r="ET14" s="24" t="s">
        <v>6020</v>
      </c>
      <c r="EY14" s="24" t="s">
        <v>5878</v>
      </c>
      <c r="FA14" s="24" t="s">
        <v>6021</v>
      </c>
      <c r="FC14" s="24" t="s">
        <v>6022</v>
      </c>
    </row>
    <row r="15" spans="2:159" x14ac:dyDescent="0.15">
      <c r="B15" s="133">
        <v>44823</v>
      </c>
      <c r="C15" s="39" t="s">
        <v>5711</v>
      </c>
      <c r="E15" s="24" t="s">
        <v>6081</v>
      </c>
      <c r="Q15" s="24" t="s">
        <v>496</v>
      </c>
      <c r="W15" s="39" t="s">
        <v>348</v>
      </c>
      <c r="AC15" s="100" t="s">
        <v>6085</v>
      </c>
      <c r="AO15" s="24" t="s">
        <v>192</v>
      </c>
      <c r="AS15" s="24" t="s">
        <v>451</v>
      </c>
      <c r="AU15" s="24" t="s">
        <v>5804</v>
      </c>
      <c r="BA15" s="24" t="s">
        <v>260</v>
      </c>
      <c r="BC15" s="24" t="s">
        <v>281</v>
      </c>
      <c r="BG15" s="24" t="s">
        <v>5678</v>
      </c>
      <c r="BM15" s="24" t="s">
        <v>656</v>
      </c>
      <c r="BO15" s="24" t="s">
        <v>5857</v>
      </c>
      <c r="BQ15" s="24" t="s">
        <v>5856</v>
      </c>
      <c r="BS15" s="24" t="s">
        <v>387</v>
      </c>
      <c r="CI15" s="24" t="s">
        <v>329</v>
      </c>
      <c r="CO15" s="74" t="s">
        <v>737</v>
      </c>
      <c r="CP15" s="74" t="s">
        <v>1295</v>
      </c>
      <c r="CQ15" s="74" t="s">
        <v>1296</v>
      </c>
      <c r="CR15" s="74" t="s">
        <v>1297</v>
      </c>
      <c r="CS15" s="74" t="s">
        <v>1298</v>
      </c>
      <c r="CT15" s="74" t="s">
        <v>1299</v>
      </c>
      <c r="CU15" s="74" t="s">
        <v>1300</v>
      </c>
      <c r="CV15" s="74" t="s">
        <v>1301</v>
      </c>
      <c r="CW15" s="74" t="s">
        <v>1302</v>
      </c>
      <c r="CX15" s="74" t="s">
        <v>1303</v>
      </c>
      <c r="CY15" s="74" t="s">
        <v>1304</v>
      </c>
      <c r="CZ15" s="74" t="s">
        <v>1305</v>
      </c>
      <c r="DA15" s="74" t="s">
        <v>1306</v>
      </c>
      <c r="DB15" s="74" t="s">
        <v>1307</v>
      </c>
      <c r="DC15" s="74" t="s">
        <v>1308</v>
      </c>
      <c r="DD15" s="74" t="s">
        <v>1309</v>
      </c>
      <c r="DE15" s="74" t="s">
        <v>1310</v>
      </c>
      <c r="DF15" s="74" t="s">
        <v>1311</v>
      </c>
      <c r="DG15" s="72" t="s">
        <v>1312</v>
      </c>
      <c r="DH15" s="72" t="s">
        <v>1313</v>
      </c>
      <c r="DI15" s="72" t="s">
        <v>1314</v>
      </c>
      <c r="DJ15" s="72" t="s">
        <v>1315</v>
      </c>
      <c r="DK15" s="72" t="s">
        <v>1316</v>
      </c>
      <c r="DL15" s="72" t="s">
        <v>1317</v>
      </c>
      <c r="DM15" s="72" t="s">
        <v>1318</v>
      </c>
      <c r="DN15" s="72" t="s">
        <v>1319</v>
      </c>
      <c r="DO15" s="72" t="s">
        <v>1320</v>
      </c>
      <c r="DP15" s="72" t="s">
        <v>1321</v>
      </c>
      <c r="DQ15" s="72" t="s">
        <v>1322</v>
      </c>
      <c r="DR15" s="72" t="s">
        <v>1323</v>
      </c>
      <c r="DS15" s="72" t="s">
        <v>1324</v>
      </c>
      <c r="DT15" s="72" t="s">
        <v>1325</v>
      </c>
      <c r="DU15" s="72" t="s">
        <v>1326</v>
      </c>
      <c r="DV15" s="72" t="s">
        <v>1327</v>
      </c>
      <c r="DW15" s="72" t="s">
        <v>1328</v>
      </c>
      <c r="DX15" s="72" t="s">
        <v>1329</v>
      </c>
      <c r="DY15" s="72" t="s">
        <v>1330</v>
      </c>
      <c r="DZ15" s="72" t="s">
        <v>1331</v>
      </c>
      <c r="EA15" s="72" t="s">
        <v>1332</v>
      </c>
      <c r="EB15" s="72" t="s">
        <v>1333</v>
      </c>
      <c r="EC15" s="72" t="s">
        <v>1334</v>
      </c>
      <c r="ED15" s="72" t="s">
        <v>1335</v>
      </c>
      <c r="EF15" s="24" t="s">
        <v>5856</v>
      </c>
      <c r="ET15" s="24" t="s">
        <v>6023</v>
      </c>
      <c r="EY15" s="24" t="s">
        <v>6024</v>
      </c>
      <c r="FA15" s="24" t="s">
        <v>5880</v>
      </c>
    </row>
    <row r="16" spans="2:159" x14ac:dyDescent="0.15">
      <c r="B16" s="133">
        <v>44827</v>
      </c>
      <c r="C16" s="39" t="s">
        <v>5712</v>
      </c>
      <c r="E16" s="24" t="s">
        <v>6082</v>
      </c>
      <c r="Q16" s="24" t="s">
        <v>497</v>
      </c>
      <c r="W16" s="39" t="s">
        <v>349</v>
      </c>
      <c r="AC16" s="100" t="s">
        <v>718</v>
      </c>
      <c r="AO16" s="24" t="s">
        <v>189</v>
      </c>
      <c r="AS16" s="24" t="s">
        <v>452</v>
      </c>
      <c r="AU16" s="24" t="s">
        <v>5805</v>
      </c>
      <c r="BA16" s="24" t="s">
        <v>261</v>
      </c>
      <c r="BC16" s="24" t="s">
        <v>282</v>
      </c>
      <c r="BM16" s="24" t="s">
        <v>657</v>
      </c>
      <c r="BO16" s="24" t="s">
        <v>5843</v>
      </c>
      <c r="BQ16" s="24" t="s">
        <v>5858</v>
      </c>
      <c r="BS16" s="24" t="s">
        <v>199</v>
      </c>
      <c r="CI16" s="24" t="s">
        <v>92</v>
      </c>
      <c r="CO16" s="73" t="s">
        <v>738</v>
      </c>
      <c r="CP16" s="73" t="s">
        <v>1336</v>
      </c>
      <c r="CQ16" s="73" t="s">
        <v>1337</v>
      </c>
      <c r="CR16" s="73" t="s">
        <v>1338</v>
      </c>
      <c r="CS16" s="73" t="s">
        <v>1339</v>
      </c>
      <c r="CT16" s="73" t="s">
        <v>1340</v>
      </c>
      <c r="CU16" s="73" t="s">
        <v>1341</v>
      </c>
      <c r="CV16" s="73" t="s">
        <v>1342</v>
      </c>
      <c r="CW16" s="73" t="s">
        <v>1343</v>
      </c>
      <c r="CX16" s="73" t="s">
        <v>1344</v>
      </c>
      <c r="CY16" s="73" t="s">
        <v>1345</v>
      </c>
      <c r="CZ16" s="73" t="s">
        <v>1346</v>
      </c>
      <c r="DA16" s="73" t="s">
        <v>1347</v>
      </c>
      <c r="DB16" s="73" t="s">
        <v>1348</v>
      </c>
      <c r="DC16" s="73" t="s">
        <v>1349</v>
      </c>
      <c r="DD16" s="73" t="s">
        <v>1350</v>
      </c>
      <c r="DE16" s="73" t="s">
        <v>1351</v>
      </c>
      <c r="DF16" s="73" t="s">
        <v>1352</v>
      </c>
      <c r="DG16" s="71" t="s">
        <v>1353</v>
      </c>
      <c r="DH16" s="71" t="s">
        <v>1354</v>
      </c>
      <c r="DI16" s="71" t="s">
        <v>1355</v>
      </c>
      <c r="DJ16" s="71" t="s">
        <v>1356</v>
      </c>
      <c r="DK16" s="71" t="s">
        <v>1357</v>
      </c>
      <c r="DL16" s="71" t="s">
        <v>1358</v>
      </c>
      <c r="DM16" s="71" t="s">
        <v>1359</v>
      </c>
      <c r="DN16" s="71" t="s">
        <v>1360</v>
      </c>
      <c r="DO16" s="71" t="s">
        <v>1361</v>
      </c>
      <c r="DP16" s="71" t="s">
        <v>1362</v>
      </c>
      <c r="DQ16" s="71" t="s">
        <v>1363</v>
      </c>
      <c r="DR16" s="71" t="s">
        <v>1364</v>
      </c>
      <c r="DS16" s="71" t="s">
        <v>1365</v>
      </c>
      <c r="DT16" s="71" t="s">
        <v>1366</v>
      </c>
      <c r="DU16" s="71" t="s">
        <v>1367</v>
      </c>
      <c r="DV16" s="71" t="s">
        <v>1368</v>
      </c>
      <c r="DW16" s="71" t="s">
        <v>1369</v>
      </c>
      <c r="DX16" s="71" t="s">
        <v>1370</v>
      </c>
      <c r="DY16" s="71" t="s">
        <v>1371</v>
      </c>
      <c r="DZ16" s="71" t="s">
        <v>1372</v>
      </c>
      <c r="EA16" s="71" t="s">
        <v>1373</v>
      </c>
      <c r="EB16" s="71" t="s">
        <v>1374</v>
      </c>
      <c r="EC16" s="71" t="s">
        <v>1375</v>
      </c>
      <c r="ED16" s="71" t="s">
        <v>1376</v>
      </c>
      <c r="EF16" s="24" t="s">
        <v>5858</v>
      </c>
      <c r="ET16" s="24" t="s">
        <v>6025</v>
      </c>
      <c r="EY16" s="24" t="s">
        <v>5871</v>
      </c>
    </row>
    <row r="17" spans="2:155" x14ac:dyDescent="0.15">
      <c r="B17" s="133">
        <v>44844</v>
      </c>
      <c r="C17" s="39" t="s">
        <v>5713</v>
      </c>
      <c r="E17" s="24" t="s">
        <v>6083</v>
      </c>
      <c r="Q17" s="24" t="s">
        <v>498</v>
      </c>
      <c r="W17" s="39" t="s">
        <v>350</v>
      </c>
      <c r="AC17" s="100" t="s">
        <v>720</v>
      </c>
      <c r="AO17" s="24" t="s">
        <v>190</v>
      </c>
      <c r="AU17" s="24" t="s">
        <v>5806</v>
      </c>
      <c r="BA17" s="24" t="s">
        <v>262</v>
      </c>
      <c r="BC17" s="24" t="s">
        <v>283</v>
      </c>
      <c r="BM17" s="24" t="s">
        <v>679</v>
      </c>
      <c r="BO17" s="24" t="s">
        <v>5859</v>
      </c>
      <c r="BQ17" s="24" t="s">
        <v>5860</v>
      </c>
      <c r="BS17" s="24" t="s">
        <v>388</v>
      </c>
      <c r="CI17" s="24" t="s">
        <v>330</v>
      </c>
      <c r="CO17" s="74" t="s">
        <v>739</v>
      </c>
      <c r="CP17" s="74" t="s">
        <v>1377</v>
      </c>
      <c r="CQ17" s="74" t="s">
        <v>1378</v>
      </c>
      <c r="CR17" s="74" t="s">
        <v>1379</v>
      </c>
      <c r="CS17" s="74" t="s">
        <v>1380</v>
      </c>
      <c r="CT17" s="74" t="s">
        <v>1381</v>
      </c>
      <c r="CU17" s="74" t="s">
        <v>1382</v>
      </c>
      <c r="CV17" s="74" t="s">
        <v>1383</v>
      </c>
      <c r="CW17" s="74" t="s">
        <v>1384</v>
      </c>
      <c r="CX17" s="74" t="s">
        <v>1385</v>
      </c>
      <c r="CY17" s="74" t="s">
        <v>1386</v>
      </c>
      <c r="CZ17" s="74" t="s">
        <v>1387</v>
      </c>
      <c r="DA17" s="74" t="s">
        <v>1388</v>
      </c>
      <c r="DB17" s="74" t="s">
        <v>1389</v>
      </c>
      <c r="DC17" s="74" t="s">
        <v>1390</v>
      </c>
      <c r="DD17" s="74" t="s">
        <v>1391</v>
      </c>
      <c r="DE17" s="74" t="s">
        <v>1392</v>
      </c>
      <c r="DF17" s="74" t="s">
        <v>1393</v>
      </c>
      <c r="DG17" s="72" t="s">
        <v>1394</v>
      </c>
      <c r="DH17" s="72" t="s">
        <v>1395</v>
      </c>
      <c r="DI17" s="72" t="s">
        <v>1396</v>
      </c>
      <c r="DJ17" s="72" t="s">
        <v>1382</v>
      </c>
      <c r="DK17" s="72" t="s">
        <v>1322</v>
      </c>
      <c r="DL17" s="72" t="s">
        <v>1397</v>
      </c>
      <c r="DM17" s="72" t="s">
        <v>1398</v>
      </c>
      <c r="DN17" s="72" t="s">
        <v>1399</v>
      </c>
      <c r="DO17" s="72" t="s">
        <v>1400</v>
      </c>
      <c r="DP17" s="72" t="s">
        <v>1401</v>
      </c>
      <c r="DQ17" s="72" t="s">
        <v>1402</v>
      </c>
      <c r="DR17" s="72" t="s">
        <v>1403</v>
      </c>
      <c r="DS17" s="72" t="s">
        <v>1404</v>
      </c>
      <c r="DT17" s="72" t="s">
        <v>1405</v>
      </c>
      <c r="DU17" s="72" t="s">
        <v>1406</v>
      </c>
      <c r="DV17" s="72" t="s">
        <v>1407</v>
      </c>
      <c r="DW17" s="72" t="s">
        <v>1408</v>
      </c>
      <c r="DX17" s="72" t="s">
        <v>1409</v>
      </c>
      <c r="DY17" s="72" t="s">
        <v>1410</v>
      </c>
      <c r="DZ17" s="72" t="s">
        <v>1411</v>
      </c>
      <c r="EA17" s="72" t="s">
        <v>1412</v>
      </c>
      <c r="EB17" s="72" t="s">
        <v>1413</v>
      </c>
      <c r="EC17" s="72" t="s">
        <v>1414</v>
      </c>
      <c r="ED17" s="72" t="s">
        <v>1415</v>
      </c>
      <c r="EF17" s="24" t="s">
        <v>5860</v>
      </c>
      <c r="ET17" s="24" t="s">
        <v>6026</v>
      </c>
      <c r="EY17" s="24" t="s">
        <v>5889</v>
      </c>
    </row>
    <row r="18" spans="2:155" x14ac:dyDescent="0.15">
      <c r="B18" s="133">
        <v>44868</v>
      </c>
      <c r="C18" s="39" t="s">
        <v>5714</v>
      </c>
      <c r="E18" s="24" t="s">
        <v>92</v>
      </c>
      <c r="Q18" s="24" t="s">
        <v>499</v>
      </c>
      <c r="W18" s="39" t="s">
        <v>351</v>
      </c>
      <c r="AC18" s="100" t="s">
        <v>722</v>
      </c>
      <c r="AO18" s="24" t="s">
        <v>188</v>
      </c>
      <c r="AU18" s="24" t="s">
        <v>5807</v>
      </c>
      <c r="BA18" s="24" t="s">
        <v>263</v>
      </c>
      <c r="BC18" s="24" t="s">
        <v>284</v>
      </c>
      <c r="BM18" s="24" t="s">
        <v>680</v>
      </c>
      <c r="BQ18" s="24" t="s">
        <v>5861</v>
      </c>
      <c r="BS18" s="24" t="s">
        <v>389</v>
      </c>
      <c r="CI18" s="24" t="s">
        <v>331</v>
      </c>
      <c r="CO18" s="73" t="s">
        <v>740</v>
      </c>
      <c r="CP18" s="73" t="s">
        <v>1416</v>
      </c>
      <c r="CQ18" s="73" t="s">
        <v>1417</v>
      </c>
      <c r="CR18" s="73" t="s">
        <v>1418</v>
      </c>
      <c r="CS18" s="73" t="s">
        <v>1419</v>
      </c>
      <c r="CT18" s="73" t="s">
        <v>1420</v>
      </c>
      <c r="CU18" s="73" t="s">
        <v>1421</v>
      </c>
      <c r="CV18" s="73" t="s">
        <v>1422</v>
      </c>
      <c r="CW18" s="73" t="s">
        <v>1423</v>
      </c>
      <c r="CX18" s="73" t="s">
        <v>1424</v>
      </c>
      <c r="CY18" s="73" t="s">
        <v>1425</v>
      </c>
      <c r="CZ18" s="73" t="s">
        <v>1426</v>
      </c>
      <c r="DA18" s="73" t="s">
        <v>1427</v>
      </c>
      <c r="DB18" s="73" t="s">
        <v>1428</v>
      </c>
      <c r="DC18" s="73" t="s">
        <v>1429</v>
      </c>
      <c r="DD18" s="73" t="s">
        <v>1430</v>
      </c>
      <c r="DE18" s="73" t="s">
        <v>1431</v>
      </c>
      <c r="DF18" s="73" t="s">
        <v>1432</v>
      </c>
      <c r="DG18" s="71" t="s">
        <v>1433</v>
      </c>
      <c r="DH18" s="71" t="s">
        <v>1434</v>
      </c>
      <c r="DI18" s="71" t="s">
        <v>1435</v>
      </c>
      <c r="DJ18" s="71" t="s">
        <v>1421</v>
      </c>
      <c r="DK18" s="71" t="s">
        <v>1363</v>
      </c>
      <c r="DL18" s="71" t="s">
        <v>1436</v>
      </c>
      <c r="DM18" s="71" t="s">
        <v>1437</v>
      </c>
      <c r="DN18" s="71" t="s">
        <v>1438</v>
      </c>
      <c r="DO18" s="71" t="s">
        <v>1439</v>
      </c>
      <c r="DP18" s="71" t="s">
        <v>1440</v>
      </c>
      <c r="DQ18" s="71" t="s">
        <v>1441</v>
      </c>
      <c r="DR18" s="71" t="s">
        <v>1442</v>
      </c>
      <c r="DS18" s="71" t="s">
        <v>1443</v>
      </c>
      <c r="DT18" s="71" t="s">
        <v>1444</v>
      </c>
      <c r="DU18" s="71" t="s">
        <v>1445</v>
      </c>
      <c r="DV18" s="71" t="s">
        <v>1446</v>
      </c>
      <c r="DW18" s="71" t="s">
        <v>1447</v>
      </c>
      <c r="DX18" s="71" t="s">
        <v>1448</v>
      </c>
      <c r="DY18" s="71" t="s">
        <v>1449</v>
      </c>
      <c r="DZ18" s="71" t="s">
        <v>1450</v>
      </c>
      <c r="EA18" s="71" t="s">
        <v>1451</v>
      </c>
      <c r="EB18" s="71" t="s">
        <v>1452</v>
      </c>
      <c r="EC18" s="71" t="s">
        <v>1453</v>
      </c>
      <c r="ED18" s="71" t="s">
        <v>1454</v>
      </c>
      <c r="EF18" s="24" t="s">
        <v>5861</v>
      </c>
      <c r="ET18" s="24" t="s">
        <v>6027</v>
      </c>
      <c r="EY18" s="24" t="s">
        <v>6028</v>
      </c>
    </row>
    <row r="19" spans="2:155" x14ac:dyDescent="0.15">
      <c r="B19" s="133">
        <v>44888</v>
      </c>
      <c r="C19" s="39" t="s">
        <v>5715</v>
      </c>
      <c r="Q19" s="24" t="s">
        <v>500</v>
      </c>
      <c r="W19" s="39" t="s">
        <v>352</v>
      </c>
      <c r="AO19" s="24" t="s">
        <v>193</v>
      </c>
      <c r="AU19" s="24" t="s">
        <v>5808</v>
      </c>
      <c r="BA19" s="24" t="s">
        <v>264</v>
      </c>
      <c r="BC19" s="24" t="s">
        <v>285</v>
      </c>
      <c r="BM19" s="24" t="s">
        <v>681</v>
      </c>
      <c r="BQ19" s="24" t="s">
        <v>5862</v>
      </c>
      <c r="BS19" s="24" t="s">
        <v>92</v>
      </c>
      <c r="CO19" s="74" t="s">
        <v>1455</v>
      </c>
      <c r="CP19" s="74" t="s">
        <v>1456</v>
      </c>
      <c r="CQ19" s="74" t="s">
        <v>1457</v>
      </c>
      <c r="CR19" s="74" t="s">
        <v>1458</v>
      </c>
      <c r="CS19" s="74" t="s">
        <v>1459</v>
      </c>
      <c r="CT19" s="74" t="s">
        <v>1460</v>
      </c>
      <c r="CU19" s="74" t="s">
        <v>1461</v>
      </c>
      <c r="CV19" s="74" t="s">
        <v>1462</v>
      </c>
      <c r="CW19" s="74" t="s">
        <v>1463</v>
      </c>
      <c r="CX19" s="74" t="s">
        <v>1464</v>
      </c>
      <c r="CY19" s="74" t="s">
        <v>1465</v>
      </c>
      <c r="CZ19" s="74" t="s">
        <v>1466</v>
      </c>
      <c r="DA19" s="74" t="s">
        <v>1467</v>
      </c>
      <c r="DB19" s="74" t="s">
        <v>1468</v>
      </c>
      <c r="DC19" s="74" t="s">
        <v>1469</v>
      </c>
      <c r="DD19" s="74" t="s">
        <v>1470</v>
      </c>
      <c r="DE19" s="74" t="s">
        <v>1471</v>
      </c>
      <c r="DF19" s="74" t="s">
        <v>1472</v>
      </c>
      <c r="DG19" s="72" t="s">
        <v>1473</v>
      </c>
      <c r="DH19" s="72" t="s">
        <v>1474</v>
      </c>
      <c r="DI19" s="72" t="s">
        <v>1475</v>
      </c>
      <c r="DJ19" s="72" t="s">
        <v>1461</v>
      </c>
      <c r="DK19" s="72" t="s">
        <v>1476</v>
      </c>
      <c r="DL19" s="72" t="s">
        <v>1477</v>
      </c>
      <c r="DM19" s="72" t="s">
        <v>1478</v>
      </c>
      <c r="DN19" s="72" t="s">
        <v>1479</v>
      </c>
      <c r="DO19" s="72" t="s">
        <v>1480</v>
      </c>
      <c r="DP19" s="72" t="s">
        <v>1481</v>
      </c>
      <c r="DQ19" s="72" t="s">
        <v>1482</v>
      </c>
      <c r="DR19" s="72" t="s">
        <v>1483</v>
      </c>
      <c r="DS19" s="72" t="s">
        <v>1484</v>
      </c>
      <c r="DT19" s="72" t="s">
        <v>1485</v>
      </c>
      <c r="DU19" s="72" t="s">
        <v>1486</v>
      </c>
      <c r="DV19" s="72" t="s">
        <v>1487</v>
      </c>
      <c r="DW19" s="72" t="s">
        <v>1488</v>
      </c>
      <c r="DX19" s="72" t="s">
        <v>1489</v>
      </c>
      <c r="DY19" s="72" t="s">
        <v>1490</v>
      </c>
      <c r="DZ19" s="72" t="s">
        <v>1491</v>
      </c>
      <c r="EA19" s="72" t="s">
        <v>1492</v>
      </c>
      <c r="EB19" s="72" t="s">
        <v>1493</v>
      </c>
      <c r="EC19" s="72" t="s">
        <v>1494</v>
      </c>
      <c r="ED19" s="72" t="s">
        <v>1495</v>
      </c>
      <c r="EF19" s="24" t="s">
        <v>5862</v>
      </c>
      <c r="ET19" s="24" t="s">
        <v>6029</v>
      </c>
      <c r="EY19" s="24" t="s">
        <v>6030</v>
      </c>
    </row>
    <row r="20" spans="2:155" x14ac:dyDescent="0.15">
      <c r="B20" s="133">
        <v>44924</v>
      </c>
      <c r="C20" s="39" t="s">
        <v>5700</v>
      </c>
      <c r="Q20" s="24" t="s">
        <v>501</v>
      </c>
      <c r="W20" s="39" t="s">
        <v>353</v>
      </c>
      <c r="AO20" s="24" t="s">
        <v>194</v>
      </c>
      <c r="AU20" s="24" t="s">
        <v>6058</v>
      </c>
      <c r="BA20" s="24" t="s">
        <v>265</v>
      </c>
      <c r="BC20" s="24" t="s">
        <v>286</v>
      </c>
      <c r="BM20" s="24" t="s">
        <v>682</v>
      </c>
      <c r="BQ20" s="24" t="s">
        <v>5863</v>
      </c>
      <c r="CO20" s="73" t="s">
        <v>742</v>
      </c>
      <c r="CP20" s="73" t="s">
        <v>1496</v>
      </c>
      <c r="CQ20" s="73" t="s">
        <v>1497</v>
      </c>
      <c r="CR20" s="73" t="s">
        <v>1498</v>
      </c>
      <c r="CS20" s="73" t="s">
        <v>1499</v>
      </c>
      <c r="CT20" s="73" t="s">
        <v>1500</v>
      </c>
      <c r="CU20" s="73" t="s">
        <v>1501</v>
      </c>
      <c r="CV20" s="73" t="s">
        <v>1502</v>
      </c>
      <c r="CW20" s="73" t="s">
        <v>1503</v>
      </c>
      <c r="CX20" s="73" t="s">
        <v>796</v>
      </c>
      <c r="CY20" s="73" t="s">
        <v>1504</v>
      </c>
      <c r="CZ20" s="73" t="s">
        <v>1505</v>
      </c>
      <c r="DA20" s="73" t="s">
        <v>1506</v>
      </c>
      <c r="DB20" s="73" t="s">
        <v>1507</v>
      </c>
      <c r="DC20" s="73" t="s">
        <v>1508</v>
      </c>
      <c r="DD20" s="73" t="s">
        <v>1509</v>
      </c>
      <c r="DE20" s="73" t="s">
        <v>1510</v>
      </c>
      <c r="DF20" s="73" t="s">
        <v>1511</v>
      </c>
      <c r="DG20" s="71" t="s">
        <v>1512</v>
      </c>
      <c r="DH20" s="71" t="s">
        <v>1513</v>
      </c>
      <c r="DI20" s="71" t="s">
        <v>1514</v>
      </c>
      <c r="DJ20" s="71" t="s">
        <v>1501</v>
      </c>
      <c r="DK20" s="71" t="s">
        <v>1515</v>
      </c>
      <c r="DL20" s="71" t="s">
        <v>1516</v>
      </c>
      <c r="DM20" s="71" t="s">
        <v>1517</v>
      </c>
      <c r="DN20" s="71" t="s">
        <v>1518</v>
      </c>
      <c r="DO20" s="71" t="s">
        <v>1519</v>
      </c>
      <c r="DP20" s="71" t="s">
        <v>1520</v>
      </c>
      <c r="DQ20" s="71" t="s">
        <v>1521</v>
      </c>
      <c r="DR20" s="71" t="s">
        <v>1522</v>
      </c>
      <c r="DS20" s="71" t="s">
        <v>1523</v>
      </c>
      <c r="DT20" s="71" t="s">
        <v>1524</v>
      </c>
      <c r="DU20" s="71" t="s">
        <v>1525</v>
      </c>
      <c r="DV20" s="71" t="s">
        <v>1526</v>
      </c>
      <c r="DW20" s="71" t="s">
        <v>1527</v>
      </c>
      <c r="DX20" s="71" t="s">
        <v>1528</v>
      </c>
      <c r="DY20" s="71" t="s">
        <v>1529</v>
      </c>
      <c r="DZ20" s="71" t="s">
        <v>1530</v>
      </c>
      <c r="EA20" s="71" t="s">
        <v>1531</v>
      </c>
      <c r="EB20" s="71" t="s">
        <v>1532</v>
      </c>
      <c r="EC20" s="71" t="s">
        <v>1533</v>
      </c>
      <c r="ED20" s="71" t="s">
        <v>1534</v>
      </c>
      <c r="EF20" s="24" t="s">
        <v>5863</v>
      </c>
      <c r="ET20" s="24" t="s">
        <v>6031</v>
      </c>
      <c r="EY20" s="24" t="s">
        <v>6032</v>
      </c>
    </row>
    <row r="21" spans="2:155" x14ac:dyDescent="0.15">
      <c r="B21" s="133">
        <v>44925</v>
      </c>
      <c r="C21" s="39" t="s">
        <v>5700</v>
      </c>
      <c r="Q21" s="24" t="s">
        <v>502</v>
      </c>
      <c r="W21" s="39" t="s">
        <v>354</v>
      </c>
      <c r="AO21" s="24" t="s">
        <v>195</v>
      </c>
      <c r="AU21" s="24" t="s">
        <v>6059</v>
      </c>
      <c r="BA21" s="24" t="s">
        <v>266</v>
      </c>
      <c r="BC21" s="24" t="s">
        <v>287</v>
      </c>
      <c r="BM21" s="24" t="s">
        <v>658</v>
      </c>
      <c r="BQ21" s="24" t="s">
        <v>5864</v>
      </c>
      <c r="CO21" s="74" t="s">
        <v>743</v>
      </c>
      <c r="CP21" s="74" t="s">
        <v>1535</v>
      </c>
      <c r="CQ21" s="74" t="s">
        <v>1536</v>
      </c>
      <c r="CR21" s="74" t="s">
        <v>1537</v>
      </c>
      <c r="CS21" s="74" t="s">
        <v>1538</v>
      </c>
      <c r="CT21" s="74" t="s">
        <v>1539</v>
      </c>
      <c r="CU21" s="74" t="s">
        <v>1540</v>
      </c>
      <c r="CV21" s="74" t="s">
        <v>1541</v>
      </c>
      <c r="CW21" s="74" t="s">
        <v>1542</v>
      </c>
      <c r="CX21" s="74" t="s">
        <v>837</v>
      </c>
      <c r="CY21" s="74" t="s">
        <v>1543</v>
      </c>
      <c r="CZ21" s="74" t="s">
        <v>1544</v>
      </c>
      <c r="DA21" s="74" t="s">
        <v>1545</v>
      </c>
      <c r="DB21" s="74" t="s">
        <v>1546</v>
      </c>
      <c r="DC21" s="74" t="s">
        <v>1547</v>
      </c>
      <c r="DD21" s="74" t="s">
        <v>1548</v>
      </c>
      <c r="DE21" s="74" t="s">
        <v>1549</v>
      </c>
      <c r="DF21" s="74" t="s">
        <v>1550</v>
      </c>
      <c r="DG21" s="72" t="s">
        <v>1551</v>
      </c>
      <c r="DH21" s="72" t="s">
        <v>1552</v>
      </c>
      <c r="DI21" s="72" t="s">
        <v>1553</v>
      </c>
      <c r="DJ21" s="72" t="s">
        <v>1540</v>
      </c>
      <c r="DK21" s="72" t="s">
        <v>1554</v>
      </c>
      <c r="DL21" s="72" t="s">
        <v>1555</v>
      </c>
      <c r="DM21" s="72" t="s">
        <v>1556</v>
      </c>
      <c r="DN21" s="72" t="s">
        <v>1557</v>
      </c>
      <c r="DO21" s="72" t="s">
        <v>1558</v>
      </c>
      <c r="DP21" s="72" t="s">
        <v>1559</v>
      </c>
      <c r="DQ21" s="72" t="s">
        <v>1560</v>
      </c>
      <c r="DR21" s="72" t="s">
        <v>1561</v>
      </c>
      <c r="DS21" s="72" t="s">
        <v>1562</v>
      </c>
      <c r="DT21" s="72" t="s">
        <v>1563</v>
      </c>
      <c r="DU21" s="72" t="s">
        <v>1564</v>
      </c>
      <c r="DV21" s="72" t="s">
        <v>1565</v>
      </c>
      <c r="DW21" s="72" t="s">
        <v>1566</v>
      </c>
      <c r="DX21" s="72" t="s">
        <v>1567</v>
      </c>
      <c r="DY21" s="72" t="s">
        <v>1568</v>
      </c>
      <c r="DZ21" s="72" t="s">
        <v>1569</v>
      </c>
      <c r="EA21" s="72" t="s">
        <v>1570</v>
      </c>
      <c r="EB21" s="72" t="s">
        <v>1571</v>
      </c>
      <c r="EC21" s="72" t="s">
        <v>1572</v>
      </c>
      <c r="ED21" s="72" t="s">
        <v>1573</v>
      </c>
      <c r="EF21" s="24" t="s">
        <v>5864</v>
      </c>
      <c r="ET21" s="24" t="s">
        <v>6033</v>
      </c>
      <c r="EY21" s="24" t="s">
        <v>6034</v>
      </c>
    </row>
    <row r="22" spans="2:155" x14ac:dyDescent="0.15">
      <c r="B22" s="133">
        <v>44926</v>
      </c>
      <c r="C22" s="39" t="s">
        <v>5700</v>
      </c>
      <c r="Q22" s="24" t="s">
        <v>503</v>
      </c>
      <c r="W22" s="39" t="s">
        <v>355</v>
      </c>
      <c r="AO22" s="24" t="s">
        <v>196</v>
      </c>
      <c r="AU22" s="24" t="s">
        <v>6060</v>
      </c>
      <c r="BM22" s="24" t="s">
        <v>659</v>
      </c>
      <c r="BQ22" s="24" t="s">
        <v>5865</v>
      </c>
      <c r="CO22" s="73" t="s">
        <v>744</v>
      </c>
      <c r="CP22" s="73" t="s">
        <v>1574</v>
      </c>
      <c r="CQ22" s="73" t="s">
        <v>1575</v>
      </c>
      <c r="CR22" s="73" t="s">
        <v>1576</v>
      </c>
      <c r="CS22" s="73" t="s">
        <v>1577</v>
      </c>
      <c r="CT22" s="73" t="s">
        <v>1578</v>
      </c>
      <c r="CU22" s="73" t="s">
        <v>1579</v>
      </c>
      <c r="CV22" s="73" t="s">
        <v>1580</v>
      </c>
      <c r="CW22" s="73" t="s">
        <v>1581</v>
      </c>
      <c r="CX22" s="73" t="s">
        <v>1582</v>
      </c>
      <c r="CY22" s="73" t="s">
        <v>1583</v>
      </c>
      <c r="CZ22" s="73" t="s">
        <v>1584</v>
      </c>
      <c r="DA22" s="73" t="s">
        <v>1585</v>
      </c>
      <c r="DB22" s="73" t="s">
        <v>1586</v>
      </c>
      <c r="DC22" s="73" t="s">
        <v>1587</v>
      </c>
      <c r="DD22" s="73" t="s">
        <v>1588</v>
      </c>
      <c r="DE22" s="73" t="s">
        <v>1589</v>
      </c>
      <c r="DF22" s="73" t="s">
        <v>1590</v>
      </c>
      <c r="DG22" s="71" t="s">
        <v>1591</v>
      </c>
      <c r="DH22" s="71" t="s">
        <v>1592</v>
      </c>
      <c r="DI22" s="71" t="s">
        <v>1593</v>
      </c>
      <c r="DJ22" s="71" t="s">
        <v>1594</v>
      </c>
      <c r="DK22" s="71" t="s">
        <v>1595</v>
      </c>
      <c r="DL22" s="71" t="s">
        <v>1596</v>
      </c>
      <c r="DM22" s="71" t="s">
        <v>1597</v>
      </c>
      <c r="DN22" s="71" t="s">
        <v>1598</v>
      </c>
      <c r="DO22" s="71" t="s">
        <v>1599</v>
      </c>
      <c r="DP22" s="71" t="s">
        <v>1600</v>
      </c>
      <c r="DQ22" s="71" t="s">
        <v>1601</v>
      </c>
      <c r="DR22" s="71" t="s">
        <v>1602</v>
      </c>
      <c r="DS22" s="71" t="s">
        <v>1603</v>
      </c>
      <c r="DT22" s="71" t="s">
        <v>1604</v>
      </c>
      <c r="DU22" s="71" t="s">
        <v>1605</v>
      </c>
      <c r="DV22" s="71" t="s">
        <v>1606</v>
      </c>
      <c r="DW22" s="71" t="s">
        <v>1607</v>
      </c>
      <c r="DX22" s="71" t="s">
        <v>1608</v>
      </c>
      <c r="DY22" s="71" t="s">
        <v>1609</v>
      </c>
      <c r="DZ22" s="71" t="s">
        <v>1610</v>
      </c>
      <c r="EA22" s="71" t="s">
        <v>1611</v>
      </c>
      <c r="EB22" s="71" t="s">
        <v>1612</v>
      </c>
      <c r="EC22" s="71" t="s">
        <v>1613</v>
      </c>
      <c r="ED22" s="71" t="s">
        <v>1614</v>
      </c>
      <c r="EF22" s="24" t="s">
        <v>5865</v>
      </c>
      <c r="ET22" s="24" t="s">
        <v>6035</v>
      </c>
      <c r="EY22" s="24" t="s">
        <v>6027</v>
      </c>
    </row>
    <row r="23" spans="2:155" x14ac:dyDescent="0.15">
      <c r="B23" s="134">
        <v>44927</v>
      </c>
      <c r="C23" s="135" t="s">
        <v>5716</v>
      </c>
      <c r="Q23" s="24" t="s">
        <v>504</v>
      </c>
      <c r="W23" s="39" t="s">
        <v>356</v>
      </c>
      <c r="AO23" s="24" t="s">
        <v>197</v>
      </c>
      <c r="AU23" s="24" t="s">
        <v>5809</v>
      </c>
      <c r="BM23" s="24" t="s">
        <v>660</v>
      </c>
      <c r="BQ23" s="24" t="s">
        <v>5866</v>
      </c>
      <c r="CO23" s="74" t="s">
        <v>745</v>
      </c>
      <c r="CP23" s="74" t="s">
        <v>1615</v>
      </c>
      <c r="CQ23" s="74" t="s">
        <v>1616</v>
      </c>
      <c r="CR23" s="74" t="s">
        <v>1617</v>
      </c>
      <c r="CS23" s="74" t="s">
        <v>1618</v>
      </c>
      <c r="CT23" s="74" t="s">
        <v>1619</v>
      </c>
      <c r="CU23" s="74" t="s">
        <v>1620</v>
      </c>
      <c r="CV23" s="74" t="s">
        <v>1621</v>
      </c>
      <c r="CW23" s="74" t="s">
        <v>1622</v>
      </c>
      <c r="CX23" s="74" t="s">
        <v>1623</v>
      </c>
      <c r="CY23" s="74" t="s">
        <v>1624</v>
      </c>
      <c r="CZ23" s="74" t="s">
        <v>1625</v>
      </c>
      <c r="DA23" s="74" t="s">
        <v>1626</v>
      </c>
      <c r="DB23" s="74" t="s">
        <v>1627</v>
      </c>
      <c r="DC23" s="74" t="s">
        <v>1628</v>
      </c>
      <c r="DD23" s="74" t="s">
        <v>1629</v>
      </c>
      <c r="DE23" s="74" t="s">
        <v>1630</v>
      </c>
      <c r="DF23" s="74" t="s">
        <v>1631</v>
      </c>
      <c r="DG23" s="72" t="s">
        <v>1632</v>
      </c>
      <c r="DH23" s="72" t="s">
        <v>1633</v>
      </c>
      <c r="DI23" s="72" t="s">
        <v>1634</v>
      </c>
      <c r="DJ23" s="72" t="s">
        <v>1635</v>
      </c>
      <c r="DK23" s="72" t="s">
        <v>1636</v>
      </c>
      <c r="DL23" s="72" t="s">
        <v>1637</v>
      </c>
      <c r="DM23" s="72" t="s">
        <v>1638</v>
      </c>
      <c r="DN23" s="72" t="s">
        <v>1639</v>
      </c>
      <c r="DO23" s="72" t="s">
        <v>1640</v>
      </c>
      <c r="DP23" s="72" t="s">
        <v>1641</v>
      </c>
      <c r="DQ23" s="72" t="s">
        <v>1642</v>
      </c>
      <c r="DR23" s="72" t="s">
        <v>1643</v>
      </c>
      <c r="DS23" s="72" t="s">
        <v>1644</v>
      </c>
      <c r="DT23" s="72" t="s">
        <v>1645</v>
      </c>
      <c r="DU23" s="72" t="s">
        <v>1646</v>
      </c>
      <c r="DV23" s="72" t="s">
        <v>1647</v>
      </c>
      <c r="DW23" s="72" t="s">
        <v>1648</v>
      </c>
      <c r="DX23" s="72" t="s">
        <v>1649</v>
      </c>
      <c r="DY23" s="72" t="s">
        <v>1650</v>
      </c>
      <c r="DZ23" s="72" t="s">
        <v>1651</v>
      </c>
      <c r="EA23" s="72" t="s">
        <v>1652</v>
      </c>
      <c r="EB23" s="72" t="s">
        <v>882</v>
      </c>
      <c r="EC23" s="72" t="s">
        <v>1653</v>
      </c>
      <c r="ED23" s="72" t="s">
        <v>1654</v>
      </c>
      <c r="EF23" s="24" t="s">
        <v>5866</v>
      </c>
      <c r="ET23" s="24" t="s">
        <v>6036</v>
      </c>
      <c r="EY23" s="24" t="s">
        <v>6029</v>
      </c>
    </row>
    <row r="24" spans="2:155" x14ac:dyDescent="0.15">
      <c r="B24" s="134">
        <v>44928</v>
      </c>
      <c r="C24" s="135" t="s">
        <v>5717</v>
      </c>
      <c r="Q24" s="24" t="s">
        <v>505</v>
      </c>
      <c r="W24" s="39" t="s">
        <v>357</v>
      </c>
      <c r="AO24" s="24" t="s">
        <v>198</v>
      </c>
      <c r="AU24" s="24" t="s">
        <v>5810</v>
      </c>
      <c r="BM24" s="24" t="s">
        <v>661</v>
      </c>
      <c r="BQ24" s="24" t="s">
        <v>5867</v>
      </c>
      <c r="CO24" s="73" t="s">
        <v>746</v>
      </c>
      <c r="CP24" s="73" t="s">
        <v>1655</v>
      </c>
      <c r="CQ24" s="73" t="s">
        <v>1656</v>
      </c>
      <c r="CR24" s="73" t="s">
        <v>1657</v>
      </c>
      <c r="CS24" s="73" t="s">
        <v>1658</v>
      </c>
      <c r="CT24" s="73" t="s">
        <v>1659</v>
      </c>
      <c r="CU24" s="73" t="s">
        <v>1660</v>
      </c>
      <c r="CV24" s="73" t="s">
        <v>1661</v>
      </c>
      <c r="CW24" s="73" t="s">
        <v>1662</v>
      </c>
      <c r="CX24" s="73" t="s">
        <v>1663</v>
      </c>
      <c r="CY24" s="73" t="s">
        <v>1664</v>
      </c>
      <c r="CZ24" s="73" t="s">
        <v>1665</v>
      </c>
      <c r="DA24" s="73" t="s">
        <v>1666</v>
      </c>
      <c r="DB24" s="73" t="s">
        <v>1667</v>
      </c>
      <c r="DC24" s="73" t="s">
        <v>1668</v>
      </c>
      <c r="DD24" s="73" t="s">
        <v>1669</v>
      </c>
      <c r="DE24" s="73" t="s">
        <v>1670</v>
      </c>
      <c r="DF24" s="73" t="s">
        <v>1671</v>
      </c>
      <c r="DG24" s="71" t="s">
        <v>1672</v>
      </c>
      <c r="DH24" s="71" t="s">
        <v>1673</v>
      </c>
      <c r="DI24" s="71" t="s">
        <v>1674</v>
      </c>
      <c r="DJ24" s="71" t="s">
        <v>1675</v>
      </c>
      <c r="DK24" s="71" t="s">
        <v>1676</v>
      </c>
      <c r="DL24" s="71" t="s">
        <v>1677</v>
      </c>
      <c r="DM24" s="71" t="s">
        <v>1678</v>
      </c>
      <c r="DN24" s="71" t="s">
        <v>1679</v>
      </c>
      <c r="DO24" s="71" t="s">
        <v>1680</v>
      </c>
      <c r="DP24" s="71" t="s">
        <v>1681</v>
      </c>
      <c r="DQ24" s="71" t="s">
        <v>1682</v>
      </c>
      <c r="DR24" s="71" t="s">
        <v>1683</v>
      </c>
      <c r="DS24" s="71" t="s">
        <v>1684</v>
      </c>
      <c r="DT24" s="71" t="s">
        <v>1685</v>
      </c>
      <c r="DU24" s="71" t="s">
        <v>1686</v>
      </c>
      <c r="DV24" s="71" t="s">
        <v>1687</v>
      </c>
      <c r="DW24" s="71" t="s">
        <v>1688</v>
      </c>
      <c r="DX24" s="71" t="s">
        <v>1689</v>
      </c>
      <c r="DY24" s="71" t="s">
        <v>1690</v>
      </c>
      <c r="DZ24" s="71" t="s">
        <v>1691</v>
      </c>
      <c r="EA24" s="71" t="s">
        <v>1692</v>
      </c>
      <c r="EB24" s="71" t="s">
        <v>923</v>
      </c>
      <c r="EC24" s="71" t="s">
        <v>1693</v>
      </c>
      <c r="ED24" s="71" t="s">
        <v>1694</v>
      </c>
      <c r="EF24" s="24" t="s">
        <v>5867</v>
      </c>
      <c r="ET24" s="24" t="s">
        <v>6037</v>
      </c>
      <c r="EY24" s="24" t="s">
        <v>6038</v>
      </c>
    </row>
    <row r="25" spans="2:155" x14ac:dyDescent="0.15">
      <c r="B25" s="134">
        <v>44929</v>
      </c>
      <c r="C25" s="135" t="s">
        <v>5718</v>
      </c>
      <c r="Q25" s="24" t="s">
        <v>506</v>
      </c>
      <c r="W25" s="39" t="s">
        <v>358</v>
      </c>
      <c r="AO25" s="24" t="s">
        <v>689</v>
      </c>
      <c r="AU25" s="24" t="s">
        <v>5811</v>
      </c>
      <c r="BM25" s="24" t="s">
        <v>662</v>
      </c>
      <c r="CO25" s="74" t="s">
        <v>747</v>
      </c>
      <c r="CP25" s="74" t="s">
        <v>1695</v>
      </c>
      <c r="CQ25" s="74" t="s">
        <v>1696</v>
      </c>
      <c r="CR25" s="74" t="s">
        <v>1697</v>
      </c>
      <c r="CS25" s="74" t="s">
        <v>1698</v>
      </c>
      <c r="CT25" s="74" t="s">
        <v>1699</v>
      </c>
      <c r="CU25" s="74" t="s">
        <v>1700</v>
      </c>
      <c r="CV25" s="74" t="s">
        <v>1701</v>
      </c>
      <c r="CW25" s="74" t="s">
        <v>1702</v>
      </c>
      <c r="CX25" s="74" t="s">
        <v>1703</v>
      </c>
      <c r="CY25" s="74" t="s">
        <v>1704</v>
      </c>
      <c r="CZ25" s="74" t="s">
        <v>1705</v>
      </c>
      <c r="DA25" s="74" t="s">
        <v>1706</v>
      </c>
      <c r="DB25" s="74" t="s">
        <v>1707</v>
      </c>
      <c r="DC25" s="74" t="s">
        <v>1708</v>
      </c>
      <c r="DD25" s="74" t="s">
        <v>1709</v>
      </c>
      <c r="DE25" s="74" t="s">
        <v>1710</v>
      </c>
      <c r="DF25" s="74" t="s">
        <v>1711</v>
      </c>
      <c r="DG25" s="72" t="s">
        <v>1712</v>
      </c>
      <c r="DH25" s="72" t="s">
        <v>1713</v>
      </c>
      <c r="DI25" s="72" t="s">
        <v>1714</v>
      </c>
      <c r="DJ25" s="72" t="s">
        <v>1715</v>
      </c>
      <c r="DK25" s="72" t="s">
        <v>1716</v>
      </c>
      <c r="DL25" s="72" t="s">
        <v>1717</v>
      </c>
      <c r="DM25" s="72" t="s">
        <v>1718</v>
      </c>
      <c r="DN25" s="72" t="s">
        <v>1719</v>
      </c>
      <c r="DO25" s="72" t="s">
        <v>1720</v>
      </c>
      <c r="DP25" s="72" t="s">
        <v>1721</v>
      </c>
      <c r="DQ25" s="72" t="s">
        <v>1722</v>
      </c>
      <c r="DR25" s="72" t="s">
        <v>1723</v>
      </c>
      <c r="DS25" s="72" t="s">
        <v>1724</v>
      </c>
      <c r="DT25" s="72" t="s">
        <v>1725</v>
      </c>
      <c r="DU25" s="72" t="s">
        <v>1726</v>
      </c>
      <c r="DV25" s="72" t="s">
        <v>1727</v>
      </c>
      <c r="DW25" s="72" t="s">
        <v>1728</v>
      </c>
      <c r="DX25" s="72" t="s">
        <v>1729</v>
      </c>
      <c r="DY25" s="72" t="s">
        <v>1730</v>
      </c>
      <c r="DZ25" s="72" t="s">
        <v>1731</v>
      </c>
      <c r="EA25" s="72" t="s">
        <v>1732</v>
      </c>
      <c r="EB25" s="72" t="s">
        <v>1733</v>
      </c>
      <c r="EC25" s="72" t="s">
        <v>1734</v>
      </c>
      <c r="ED25" s="72" t="s">
        <v>1735</v>
      </c>
      <c r="ET25" s="24" t="s">
        <v>5880</v>
      </c>
      <c r="EY25" s="24" t="s">
        <v>6039</v>
      </c>
    </row>
    <row r="26" spans="2:155" x14ac:dyDescent="0.15">
      <c r="B26" s="134">
        <v>44935</v>
      </c>
      <c r="C26" s="135" t="s">
        <v>5701</v>
      </c>
      <c r="Q26" s="24" t="s">
        <v>507</v>
      </c>
      <c r="W26" s="39" t="s">
        <v>359</v>
      </c>
      <c r="AU26" s="24" t="s">
        <v>5812</v>
      </c>
      <c r="BM26" s="24" t="s">
        <v>663</v>
      </c>
      <c r="CO26" s="73" t="s">
        <v>748</v>
      </c>
      <c r="CP26" s="73" t="s">
        <v>1736</v>
      </c>
      <c r="CQ26" s="73" t="s">
        <v>1737</v>
      </c>
      <c r="CR26" s="73" t="s">
        <v>1738</v>
      </c>
      <c r="CS26" s="73" t="s">
        <v>1739</v>
      </c>
      <c r="CT26" s="73" t="s">
        <v>1740</v>
      </c>
      <c r="CU26" s="73" t="s">
        <v>1741</v>
      </c>
      <c r="CV26" s="73" t="s">
        <v>1742</v>
      </c>
      <c r="CW26" s="73" t="s">
        <v>1743</v>
      </c>
      <c r="CX26" s="73" t="s">
        <v>1744</v>
      </c>
      <c r="CY26" s="73" t="s">
        <v>1745</v>
      </c>
      <c r="CZ26" s="73" t="s">
        <v>1746</v>
      </c>
      <c r="DA26" s="73" t="s">
        <v>1747</v>
      </c>
      <c r="DB26" s="73" t="s">
        <v>1748</v>
      </c>
      <c r="DC26" s="73" t="s">
        <v>1749</v>
      </c>
      <c r="DD26" s="73" t="s">
        <v>1750</v>
      </c>
      <c r="DE26" s="73" t="s">
        <v>1751</v>
      </c>
      <c r="DF26" s="73" t="s">
        <v>1752</v>
      </c>
      <c r="DG26" s="71" t="s">
        <v>1753</v>
      </c>
      <c r="DH26" s="71" t="s">
        <v>1754</v>
      </c>
      <c r="DI26" s="71" t="s">
        <v>1755</v>
      </c>
      <c r="DJ26" s="71" t="s">
        <v>1521</v>
      </c>
      <c r="DK26" s="71" t="s">
        <v>1756</v>
      </c>
      <c r="DL26" s="71" t="s">
        <v>1757</v>
      </c>
      <c r="DM26" s="71" t="s">
        <v>1758</v>
      </c>
      <c r="DN26" s="71" t="s">
        <v>1759</v>
      </c>
      <c r="DO26" s="71" t="s">
        <v>1760</v>
      </c>
      <c r="DP26" s="71" t="s">
        <v>1761</v>
      </c>
      <c r="DQ26" s="71" t="s">
        <v>1762</v>
      </c>
      <c r="DR26" s="71" t="s">
        <v>1763</v>
      </c>
      <c r="DS26" s="71" t="s">
        <v>1764</v>
      </c>
      <c r="DT26" s="71" t="s">
        <v>1765</v>
      </c>
      <c r="DU26" s="71" t="s">
        <v>1766</v>
      </c>
      <c r="DV26" s="71" t="s">
        <v>1767</v>
      </c>
      <c r="DW26" s="71" t="s">
        <v>1768</v>
      </c>
      <c r="DX26" s="71" t="s">
        <v>1769</v>
      </c>
      <c r="DY26" s="71" t="s">
        <v>1770</v>
      </c>
      <c r="DZ26" s="71" t="s">
        <v>1771</v>
      </c>
      <c r="EA26" s="71" t="s">
        <v>1772</v>
      </c>
      <c r="EB26" s="71" t="s">
        <v>1773</v>
      </c>
      <c r="EC26" s="71" t="s">
        <v>1774</v>
      </c>
      <c r="ED26" s="71" t="s">
        <v>1775</v>
      </c>
      <c r="ET26" s="24" t="s">
        <v>6040</v>
      </c>
      <c r="EY26" s="24" t="s">
        <v>6041</v>
      </c>
    </row>
    <row r="27" spans="2:155" x14ac:dyDescent="0.15">
      <c r="B27" s="134">
        <v>44968</v>
      </c>
      <c r="C27" s="135" t="s">
        <v>5702</v>
      </c>
      <c r="Q27" s="24" t="s">
        <v>508</v>
      </c>
      <c r="W27" s="39" t="s">
        <v>364</v>
      </c>
      <c r="AU27" s="24" t="s">
        <v>5813</v>
      </c>
      <c r="BM27" s="24" t="s">
        <v>664</v>
      </c>
      <c r="CO27" s="74" t="s">
        <v>749</v>
      </c>
      <c r="CP27" s="74" t="s">
        <v>1776</v>
      </c>
      <c r="CQ27" s="74" t="s">
        <v>1777</v>
      </c>
      <c r="CR27" s="74" t="s">
        <v>1778</v>
      </c>
      <c r="CS27" s="74" t="s">
        <v>860</v>
      </c>
      <c r="CT27" s="74" t="s">
        <v>1779</v>
      </c>
      <c r="CU27" s="74" t="s">
        <v>1780</v>
      </c>
      <c r="CV27" s="74" t="s">
        <v>1781</v>
      </c>
      <c r="CW27" s="74" t="s">
        <v>1782</v>
      </c>
      <c r="CX27" s="74" t="s">
        <v>1783</v>
      </c>
      <c r="CY27" s="74" t="s">
        <v>1784</v>
      </c>
      <c r="CZ27" s="74" t="s">
        <v>1785</v>
      </c>
      <c r="DA27" s="74" t="s">
        <v>1786</v>
      </c>
      <c r="DB27" s="74" t="s">
        <v>1787</v>
      </c>
      <c r="DC27" s="74" t="s">
        <v>1788</v>
      </c>
      <c r="DD27" s="74" t="s">
        <v>1789</v>
      </c>
      <c r="DE27" s="74" t="s">
        <v>1790</v>
      </c>
      <c r="DF27" s="74" t="s">
        <v>1791</v>
      </c>
      <c r="DG27" s="72" t="s">
        <v>1792</v>
      </c>
      <c r="DH27" s="72" t="s">
        <v>1793</v>
      </c>
      <c r="DI27" s="72" t="s">
        <v>1794</v>
      </c>
      <c r="DJ27" s="72" t="s">
        <v>1560</v>
      </c>
      <c r="DK27" s="72" t="s">
        <v>1795</v>
      </c>
      <c r="DL27" s="72" t="s">
        <v>1796</v>
      </c>
      <c r="DM27" s="72" t="s">
        <v>1797</v>
      </c>
      <c r="DN27" s="72" t="s">
        <v>1798</v>
      </c>
      <c r="DO27" s="72" t="s">
        <v>1799</v>
      </c>
      <c r="DP27" s="72" t="s">
        <v>1800</v>
      </c>
      <c r="DQ27" s="72" t="s">
        <v>1801</v>
      </c>
      <c r="DR27" s="72" t="s">
        <v>1802</v>
      </c>
      <c r="DS27" s="72" t="s">
        <v>1803</v>
      </c>
      <c r="DT27" s="72" t="s">
        <v>1804</v>
      </c>
      <c r="DU27" s="72" t="s">
        <v>1805</v>
      </c>
      <c r="DV27" s="72" t="s">
        <v>1806</v>
      </c>
      <c r="DW27" s="72" t="s">
        <v>1807</v>
      </c>
      <c r="DX27" s="72" t="s">
        <v>1808</v>
      </c>
      <c r="DY27" s="72" t="s">
        <v>1809</v>
      </c>
      <c r="DZ27" s="72" t="s">
        <v>1810</v>
      </c>
      <c r="EA27" s="72" t="s">
        <v>1811</v>
      </c>
      <c r="EB27" s="72" t="s">
        <v>1812</v>
      </c>
      <c r="EC27" s="72" t="s">
        <v>1813</v>
      </c>
      <c r="ED27" s="72" t="s">
        <v>1814</v>
      </c>
      <c r="EY27" s="24" t="s">
        <v>6042</v>
      </c>
    </row>
    <row r="28" spans="2:155" x14ac:dyDescent="0.15">
      <c r="B28" s="134">
        <v>44980</v>
      </c>
      <c r="C28" s="135" t="s">
        <v>5703</v>
      </c>
      <c r="Q28" s="24" t="s">
        <v>509</v>
      </c>
      <c r="W28" s="39" t="s">
        <v>360</v>
      </c>
      <c r="AU28" s="24" t="s">
        <v>5814</v>
      </c>
      <c r="BM28" s="24" t="s">
        <v>665</v>
      </c>
      <c r="CO28" s="73" t="s">
        <v>750</v>
      </c>
      <c r="CP28" s="73" t="s">
        <v>1815</v>
      </c>
      <c r="CQ28" s="73" t="s">
        <v>1816</v>
      </c>
      <c r="CR28" s="73" t="s">
        <v>1817</v>
      </c>
      <c r="CS28" s="73" t="s">
        <v>1818</v>
      </c>
      <c r="CT28" s="73" t="s">
        <v>1819</v>
      </c>
      <c r="CU28" s="73" t="s">
        <v>1820</v>
      </c>
      <c r="CV28" s="73" t="s">
        <v>1821</v>
      </c>
      <c r="CW28" s="73" t="s">
        <v>1822</v>
      </c>
      <c r="CX28" s="73" t="s">
        <v>1823</v>
      </c>
      <c r="CY28" s="73" t="s">
        <v>1824</v>
      </c>
      <c r="CZ28" s="73" t="s">
        <v>1825</v>
      </c>
      <c r="DA28" s="145" t="s">
        <v>5748</v>
      </c>
      <c r="DB28" s="73" t="s">
        <v>1827</v>
      </c>
      <c r="DC28" s="73" t="s">
        <v>1828</v>
      </c>
      <c r="DD28" s="73" t="s">
        <v>1829</v>
      </c>
      <c r="DE28" s="73" t="s">
        <v>1830</v>
      </c>
      <c r="DF28" s="73" t="s">
        <v>1831</v>
      </c>
      <c r="DG28" s="71" t="s">
        <v>1832</v>
      </c>
      <c r="DH28" s="71" t="s">
        <v>1833</v>
      </c>
      <c r="DI28" s="71" t="s">
        <v>1834</v>
      </c>
      <c r="DJ28" s="71" t="s">
        <v>1835</v>
      </c>
      <c r="DK28" s="71" t="s">
        <v>1836</v>
      </c>
      <c r="DL28" s="71" t="s">
        <v>1837</v>
      </c>
      <c r="DM28" s="71" t="s">
        <v>1838</v>
      </c>
      <c r="DN28" s="71" t="s">
        <v>1839</v>
      </c>
      <c r="DO28" s="71" t="s">
        <v>1840</v>
      </c>
      <c r="DP28" s="71" t="s">
        <v>1841</v>
      </c>
      <c r="DQ28" s="71" t="s">
        <v>1842</v>
      </c>
      <c r="DR28" s="71" t="s">
        <v>1843</v>
      </c>
      <c r="DS28" s="71" t="s">
        <v>1844</v>
      </c>
      <c r="DT28" s="71" t="s">
        <v>1845</v>
      </c>
      <c r="DU28" s="71" t="s">
        <v>1846</v>
      </c>
      <c r="DV28" s="71" t="s">
        <v>1847</v>
      </c>
      <c r="DW28" s="71" t="s">
        <v>1848</v>
      </c>
      <c r="DX28" s="71" t="s">
        <v>1849</v>
      </c>
      <c r="DY28" s="71" t="s">
        <v>1850</v>
      </c>
      <c r="DZ28" s="71" t="s">
        <v>1851</v>
      </c>
      <c r="EA28" s="71" t="s">
        <v>1852</v>
      </c>
      <c r="EB28" s="71" t="s">
        <v>1853</v>
      </c>
      <c r="EC28" s="71" t="s">
        <v>1854</v>
      </c>
      <c r="ED28" s="71" t="s">
        <v>1855</v>
      </c>
      <c r="EY28" s="24" t="s">
        <v>5909</v>
      </c>
    </row>
    <row r="29" spans="2:155" x14ac:dyDescent="0.15">
      <c r="B29" s="134">
        <v>45006</v>
      </c>
      <c r="C29" s="135" t="s">
        <v>5704</v>
      </c>
      <c r="W29" s="39" t="s">
        <v>361</v>
      </c>
      <c r="AU29" s="24" t="s">
        <v>5815</v>
      </c>
      <c r="BM29" s="24" t="s">
        <v>666</v>
      </c>
      <c r="CO29" s="74" t="s">
        <v>751</v>
      </c>
      <c r="CP29" s="74" t="s">
        <v>1856</v>
      </c>
      <c r="CQ29" s="74" t="s">
        <v>1857</v>
      </c>
      <c r="CR29" s="74" t="s">
        <v>1858</v>
      </c>
      <c r="CS29" s="74" t="s">
        <v>1859</v>
      </c>
      <c r="CT29" s="74" t="s">
        <v>1860</v>
      </c>
      <c r="CU29" s="74" t="s">
        <v>1861</v>
      </c>
      <c r="CV29" s="74" t="s">
        <v>1862</v>
      </c>
      <c r="CW29" s="74" t="s">
        <v>1863</v>
      </c>
      <c r="CX29" s="74" t="s">
        <v>1864</v>
      </c>
      <c r="CY29" s="74" t="s">
        <v>1865</v>
      </c>
      <c r="CZ29" s="74" t="s">
        <v>1866</v>
      </c>
      <c r="DA29" s="144" t="s">
        <v>5749</v>
      </c>
      <c r="DB29" s="74" t="s">
        <v>1868</v>
      </c>
      <c r="DC29" s="74" t="s">
        <v>1869</v>
      </c>
      <c r="DD29" s="74" t="s">
        <v>1870</v>
      </c>
      <c r="DE29" s="74" t="s">
        <v>1871</v>
      </c>
      <c r="DF29" s="74" t="s">
        <v>1872</v>
      </c>
      <c r="DG29" s="72" t="s">
        <v>1873</v>
      </c>
      <c r="DH29" s="72" t="s">
        <v>1874</v>
      </c>
      <c r="DI29" s="72" t="s">
        <v>1875</v>
      </c>
      <c r="DJ29" s="72" t="s">
        <v>1876</v>
      </c>
      <c r="DK29" s="72" t="s">
        <v>1877</v>
      </c>
      <c r="DL29" s="72" t="s">
        <v>1878</v>
      </c>
      <c r="DM29" s="72" t="s">
        <v>1879</v>
      </c>
      <c r="DN29" s="72" t="s">
        <v>1880</v>
      </c>
      <c r="DO29" s="72" t="s">
        <v>1881</v>
      </c>
      <c r="DP29" s="72" t="s">
        <v>1882</v>
      </c>
      <c r="DQ29" s="72" t="s">
        <v>1883</v>
      </c>
      <c r="DR29" s="72" t="s">
        <v>1884</v>
      </c>
      <c r="DS29" s="72" t="s">
        <v>1885</v>
      </c>
      <c r="DT29" s="72" t="s">
        <v>1886</v>
      </c>
      <c r="DU29" s="72" t="s">
        <v>1887</v>
      </c>
      <c r="DV29" s="72" t="s">
        <v>1888</v>
      </c>
      <c r="DW29" s="72" t="s">
        <v>1889</v>
      </c>
      <c r="DX29" s="72" t="s">
        <v>1890</v>
      </c>
      <c r="DY29" s="72" t="s">
        <v>1891</v>
      </c>
      <c r="DZ29" s="72" t="s">
        <v>1892</v>
      </c>
      <c r="EA29" s="72" t="s">
        <v>1893</v>
      </c>
      <c r="EB29" s="72" t="s">
        <v>1894</v>
      </c>
      <c r="EC29" s="72" t="s">
        <v>1895</v>
      </c>
      <c r="ED29" s="72" t="s">
        <v>1896</v>
      </c>
      <c r="EY29" s="24" t="s">
        <v>6043</v>
      </c>
    </row>
    <row r="30" spans="2:155" x14ac:dyDescent="0.15">
      <c r="B30" s="134">
        <v>45045</v>
      </c>
      <c r="C30" s="135" t="s">
        <v>5705</v>
      </c>
      <c r="W30" s="39" t="s">
        <v>362</v>
      </c>
      <c r="AU30" s="24" t="s">
        <v>5816</v>
      </c>
      <c r="BM30" s="24" t="s">
        <v>667</v>
      </c>
      <c r="CO30" s="73" t="s">
        <v>752</v>
      </c>
      <c r="CP30" s="73" t="s">
        <v>1897</v>
      </c>
      <c r="CQ30" s="73" t="s">
        <v>1898</v>
      </c>
      <c r="CR30" s="73" t="s">
        <v>1899</v>
      </c>
      <c r="CS30" s="73" t="s">
        <v>1900</v>
      </c>
      <c r="CT30" s="73" t="s">
        <v>1901</v>
      </c>
      <c r="CU30" s="73" t="s">
        <v>1902</v>
      </c>
      <c r="CV30" s="73" t="s">
        <v>1903</v>
      </c>
      <c r="CW30" s="73" t="s">
        <v>1904</v>
      </c>
      <c r="CX30" s="73" t="s">
        <v>1905</v>
      </c>
      <c r="CY30" s="73" t="s">
        <v>1906</v>
      </c>
      <c r="CZ30" s="73" t="s">
        <v>1907</v>
      </c>
      <c r="DA30" s="145" t="s">
        <v>5750</v>
      </c>
      <c r="DB30" s="73" t="s">
        <v>1909</v>
      </c>
      <c r="DC30" s="73" t="s">
        <v>1910</v>
      </c>
      <c r="DD30" s="73" t="s">
        <v>1911</v>
      </c>
      <c r="DE30" s="73" t="s">
        <v>1912</v>
      </c>
      <c r="DF30" s="73" t="s">
        <v>1913</v>
      </c>
      <c r="DG30" s="71" t="s">
        <v>1914</v>
      </c>
      <c r="DH30" s="71" t="s">
        <v>1915</v>
      </c>
      <c r="DI30" s="71" t="s">
        <v>1916</v>
      </c>
      <c r="DJ30" s="71" t="s">
        <v>1917</v>
      </c>
      <c r="DK30" s="71" t="s">
        <v>1918</v>
      </c>
      <c r="DL30" s="71" t="s">
        <v>1919</v>
      </c>
      <c r="DM30" s="71" t="s">
        <v>1920</v>
      </c>
      <c r="DN30" s="71" t="s">
        <v>1921</v>
      </c>
      <c r="DO30" s="71" t="s">
        <v>1922</v>
      </c>
      <c r="DP30" s="71" t="s">
        <v>1923</v>
      </c>
      <c r="DQ30" s="71" t="s">
        <v>1924</v>
      </c>
      <c r="DR30" s="71" t="s">
        <v>1925</v>
      </c>
      <c r="DS30" s="71" t="s">
        <v>1926</v>
      </c>
      <c r="DT30" s="71" t="s">
        <v>1927</v>
      </c>
      <c r="DU30" s="71" t="s">
        <v>1928</v>
      </c>
      <c r="DV30" s="71" t="s">
        <v>1929</v>
      </c>
      <c r="DW30" s="71" t="s">
        <v>1930</v>
      </c>
      <c r="DX30" s="71" t="s">
        <v>1931</v>
      </c>
      <c r="DY30" s="71" t="s">
        <v>1932</v>
      </c>
      <c r="DZ30" s="71" t="s">
        <v>1933</v>
      </c>
      <c r="EA30" s="71" t="s">
        <v>1934</v>
      </c>
      <c r="EB30" s="71" t="s">
        <v>1935</v>
      </c>
      <c r="EC30" s="71" t="s">
        <v>1936</v>
      </c>
      <c r="ED30" s="71" t="s">
        <v>1937</v>
      </c>
      <c r="EY30" s="24" t="s">
        <v>6044</v>
      </c>
    </row>
    <row r="31" spans="2:155" x14ac:dyDescent="0.15">
      <c r="B31" s="134">
        <v>45049</v>
      </c>
      <c r="C31" s="135" t="s">
        <v>5706</v>
      </c>
      <c r="W31" s="39" t="s">
        <v>365</v>
      </c>
      <c r="AU31" s="24" t="s">
        <v>5817</v>
      </c>
      <c r="BM31" s="24" t="s">
        <v>668</v>
      </c>
      <c r="CO31" s="74" t="s">
        <v>753</v>
      </c>
      <c r="CP31" s="74" t="s">
        <v>1938</v>
      </c>
      <c r="CQ31" s="74" t="s">
        <v>1939</v>
      </c>
      <c r="CR31" s="74" t="s">
        <v>1940</v>
      </c>
      <c r="CS31" s="74" t="s">
        <v>1941</v>
      </c>
      <c r="CT31" s="74" t="s">
        <v>1942</v>
      </c>
      <c r="CU31" s="74" t="s">
        <v>1943</v>
      </c>
      <c r="CV31" s="74" t="s">
        <v>1944</v>
      </c>
      <c r="CW31" s="74" t="s">
        <v>1945</v>
      </c>
      <c r="CX31" s="74" t="s">
        <v>1946</v>
      </c>
      <c r="CY31" s="74" t="s">
        <v>1947</v>
      </c>
      <c r="CZ31" s="74" t="s">
        <v>1948</v>
      </c>
      <c r="DA31" s="144" t="s">
        <v>5751</v>
      </c>
      <c r="DB31" s="74" t="s">
        <v>1950</v>
      </c>
      <c r="DC31" s="74" t="s">
        <v>1951</v>
      </c>
      <c r="DD31" s="74" t="s">
        <v>1952</v>
      </c>
      <c r="DE31" s="74" t="s">
        <v>1953</v>
      </c>
      <c r="DF31" s="74" t="s">
        <v>1954</v>
      </c>
      <c r="DG31" s="72" t="s">
        <v>1955</v>
      </c>
      <c r="DH31" s="72" t="s">
        <v>1956</v>
      </c>
      <c r="DI31" s="72" t="s">
        <v>1957</v>
      </c>
      <c r="DJ31" s="72" t="s">
        <v>1958</v>
      </c>
      <c r="DK31" s="72" t="s">
        <v>1959</v>
      </c>
      <c r="DL31" s="72" t="s">
        <v>1960</v>
      </c>
      <c r="DM31" s="72" t="s">
        <v>1961</v>
      </c>
      <c r="DN31" s="72" t="s">
        <v>1962</v>
      </c>
      <c r="DO31" s="72" t="s">
        <v>1963</v>
      </c>
      <c r="DP31" s="72" t="s">
        <v>1964</v>
      </c>
      <c r="DQ31" s="72" t="s">
        <v>1965</v>
      </c>
      <c r="DR31" s="72" t="s">
        <v>1966</v>
      </c>
      <c r="DS31" s="72" t="s">
        <v>1967</v>
      </c>
      <c r="DT31" s="72" t="s">
        <v>1968</v>
      </c>
      <c r="DU31" s="72" t="s">
        <v>1969</v>
      </c>
      <c r="DV31" s="72" t="s">
        <v>1970</v>
      </c>
      <c r="DW31" s="72" t="s">
        <v>1971</v>
      </c>
      <c r="DX31" s="72" t="s">
        <v>1972</v>
      </c>
      <c r="DY31" s="72" t="s">
        <v>1973</v>
      </c>
      <c r="DZ31" s="72" t="s">
        <v>1974</v>
      </c>
      <c r="EA31" s="72" t="s">
        <v>1975</v>
      </c>
      <c r="EB31" s="72" t="s">
        <v>1976</v>
      </c>
      <c r="EC31" s="72" t="s">
        <v>1977</v>
      </c>
      <c r="ED31" s="72" t="s">
        <v>1978</v>
      </c>
      <c r="EY31" s="24" t="s">
        <v>6045</v>
      </c>
    </row>
    <row r="32" spans="2:155" x14ac:dyDescent="0.15">
      <c r="B32" s="134">
        <v>45050</v>
      </c>
      <c r="C32" s="135" t="s">
        <v>5707</v>
      </c>
      <c r="W32" s="39" t="s">
        <v>366</v>
      </c>
      <c r="AA32" s="24"/>
      <c r="AC32" s="24"/>
      <c r="AE32" s="24"/>
      <c r="AG32" s="39"/>
      <c r="AI32" s="39"/>
      <c r="AK32" s="24"/>
      <c r="AM32" s="39"/>
      <c r="AU32" s="24" t="s">
        <v>5818</v>
      </c>
      <c r="BM32" s="24" t="s">
        <v>669</v>
      </c>
      <c r="CO32" s="73" t="s">
        <v>754</v>
      </c>
      <c r="CP32" s="73" t="s">
        <v>1979</v>
      </c>
      <c r="CQ32" s="73" t="s">
        <v>1980</v>
      </c>
      <c r="CR32" s="73" t="s">
        <v>1981</v>
      </c>
      <c r="CS32" s="73" t="s">
        <v>1982</v>
      </c>
      <c r="CT32" s="73" t="s">
        <v>1983</v>
      </c>
      <c r="CU32" s="73" t="s">
        <v>1984</v>
      </c>
      <c r="CV32" s="73" t="s">
        <v>1985</v>
      </c>
      <c r="CW32" s="73" t="s">
        <v>1986</v>
      </c>
      <c r="CX32" s="73" t="s">
        <v>1987</v>
      </c>
      <c r="CY32" s="73" t="s">
        <v>1988</v>
      </c>
      <c r="CZ32" s="73" t="s">
        <v>1989</v>
      </c>
      <c r="DA32" s="145" t="s">
        <v>5752</v>
      </c>
      <c r="DB32" s="73" t="s">
        <v>1991</v>
      </c>
      <c r="DC32" s="73" t="s">
        <v>1992</v>
      </c>
      <c r="DD32" s="73" t="s">
        <v>1993</v>
      </c>
      <c r="DE32" s="73" t="s">
        <v>1994</v>
      </c>
      <c r="DF32" s="73" t="s">
        <v>1995</v>
      </c>
      <c r="DG32" s="71" t="s">
        <v>1996</v>
      </c>
      <c r="DH32" s="71" t="s">
        <v>1997</v>
      </c>
      <c r="DI32" s="71" t="s">
        <v>1998</v>
      </c>
      <c r="DJ32" s="71" t="s">
        <v>1999</v>
      </c>
      <c r="DK32" s="71" t="s">
        <v>2000</v>
      </c>
      <c r="DL32" s="71" t="s">
        <v>2001</v>
      </c>
      <c r="DM32" s="71" t="s">
        <v>2002</v>
      </c>
      <c r="DN32" s="71" t="s">
        <v>2003</v>
      </c>
      <c r="DO32" s="71" t="s">
        <v>2004</v>
      </c>
      <c r="DP32" s="71" t="s">
        <v>2005</v>
      </c>
      <c r="DQ32" s="71" t="s">
        <v>2006</v>
      </c>
      <c r="DR32" s="71" t="s">
        <v>2007</v>
      </c>
      <c r="DS32" s="71" t="s">
        <v>2008</v>
      </c>
      <c r="DT32" s="71" t="s">
        <v>2009</v>
      </c>
      <c r="DU32" s="71" t="s">
        <v>2010</v>
      </c>
      <c r="DV32" s="71" t="s">
        <v>2011</v>
      </c>
      <c r="DW32" s="71" t="s">
        <v>2012</v>
      </c>
      <c r="DX32" s="71" t="s">
        <v>2013</v>
      </c>
      <c r="DY32" s="71" t="s">
        <v>2014</v>
      </c>
      <c r="DZ32" s="71" t="s">
        <v>2015</v>
      </c>
      <c r="EA32" s="71" t="s">
        <v>2016</v>
      </c>
      <c r="EB32" s="71" t="s">
        <v>2017</v>
      </c>
      <c r="EC32" s="71" t="s">
        <v>2018</v>
      </c>
      <c r="ED32" s="71" t="s">
        <v>2019</v>
      </c>
      <c r="EY32" s="24" t="s">
        <v>6046</v>
      </c>
    </row>
    <row r="33" spans="2:155" x14ac:dyDescent="0.15">
      <c r="B33" s="134">
        <v>45051</v>
      </c>
      <c r="C33" s="135" t="s">
        <v>5708</v>
      </c>
      <c r="W33" s="39" t="s">
        <v>367</v>
      </c>
      <c r="AA33" s="24"/>
      <c r="AC33" s="24"/>
      <c r="AE33" s="24"/>
      <c r="AG33" s="39"/>
      <c r="AI33" s="39"/>
      <c r="AK33" s="24"/>
      <c r="AM33" s="39"/>
      <c r="AU33" s="24" t="s">
        <v>5819</v>
      </c>
      <c r="BM33" s="24" t="s">
        <v>670</v>
      </c>
      <c r="CO33" s="74" t="s">
        <v>755</v>
      </c>
      <c r="CP33" s="74" t="s">
        <v>2020</v>
      </c>
      <c r="CQ33" s="74" t="s">
        <v>2021</v>
      </c>
      <c r="CR33" s="74" t="s">
        <v>2022</v>
      </c>
      <c r="CS33" s="74" t="s">
        <v>2023</v>
      </c>
      <c r="CT33" s="74" t="s">
        <v>2024</v>
      </c>
      <c r="CU33" s="74" t="s">
        <v>2025</v>
      </c>
      <c r="CV33" s="74" t="s">
        <v>2026</v>
      </c>
      <c r="CW33" s="74" t="s">
        <v>2027</v>
      </c>
      <c r="CX33" s="74" t="s">
        <v>2028</v>
      </c>
      <c r="CY33" s="74" t="s">
        <v>2029</v>
      </c>
      <c r="CZ33" s="74" t="s">
        <v>2030</v>
      </c>
      <c r="DA33" s="144" t="s">
        <v>5753</v>
      </c>
      <c r="DB33" s="74" t="s">
        <v>2032</v>
      </c>
      <c r="DC33" s="74" t="s">
        <v>2033</v>
      </c>
      <c r="DD33" s="74" t="s">
        <v>2034</v>
      </c>
      <c r="DE33" s="74" t="s">
        <v>2035</v>
      </c>
      <c r="DF33" s="74" t="s">
        <v>2036</v>
      </c>
      <c r="DG33" s="72" t="s">
        <v>2037</v>
      </c>
      <c r="DH33" s="72" t="s">
        <v>2038</v>
      </c>
      <c r="DI33" s="72" t="s">
        <v>2039</v>
      </c>
      <c r="DJ33" s="72" t="s">
        <v>2040</v>
      </c>
      <c r="DK33" s="72" t="s">
        <v>2041</v>
      </c>
      <c r="DL33" s="72" t="s">
        <v>2042</v>
      </c>
      <c r="DM33" s="72" t="s">
        <v>2043</v>
      </c>
      <c r="DN33" s="72" t="s">
        <v>2044</v>
      </c>
      <c r="DO33" s="72" t="s">
        <v>2045</v>
      </c>
      <c r="DP33" s="72" t="s">
        <v>1630</v>
      </c>
      <c r="DQ33" s="72" t="s">
        <v>2046</v>
      </c>
      <c r="DR33" s="72" t="s">
        <v>2047</v>
      </c>
      <c r="DS33" s="72" t="s">
        <v>2048</v>
      </c>
      <c r="DT33" s="72" t="s">
        <v>2049</v>
      </c>
      <c r="DU33" s="72" t="s">
        <v>2050</v>
      </c>
      <c r="DV33" s="72" t="s">
        <v>2051</v>
      </c>
      <c r="DW33" s="72" t="s">
        <v>2052</v>
      </c>
      <c r="DX33" s="72" t="s">
        <v>2053</v>
      </c>
      <c r="DY33" s="72" t="s">
        <v>2054</v>
      </c>
      <c r="DZ33" s="72" t="s">
        <v>2055</v>
      </c>
      <c r="EA33" s="72" t="s">
        <v>2056</v>
      </c>
      <c r="EB33" s="72" t="s">
        <v>2057</v>
      </c>
      <c r="EC33" s="72" t="s">
        <v>2058</v>
      </c>
      <c r="ED33" s="72" t="s">
        <v>2059</v>
      </c>
      <c r="EY33" s="24" t="s">
        <v>5988</v>
      </c>
    </row>
    <row r="34" spans="2:155" x14ac:dyDescent="0.15">
      <c r="B34" s="134">
        <v>45124</v>
      </c>
      <c r="C34" s="135" t="s">
        <v>5709</v>
      </c>
      <c r="W34" s="39" t="s">
        <v>368</v>
      </c>
      <c r="AA34" s="24"/>
      <c r="AC34" s="24"/>
      <c r="AE34" s="24"/>
      <c r="AG34" s="39"/>
      <c r="AI34" s="39"/>
      <c r="AK34" s="24"/>
      <c r="AM34" s="39"/>
      <c r="AU34" s="24" t="s">
        <v>5820</v>
      </c>
      <c r="BM34" s="24" t="s">
        <v>671</v>
      </c>
      <c r="CO34" s="73" t="s">
        <v>756</v>
      </c>
      <c r="CP34" s="73" t="s">
        <v>2060</v>
      </c>
      <c r="CQ34" s="73" t="s">
        <v>2061</v>
      </c>
      <c r="CR34" s="73" t="s">
        <v>2062</v>
      </c>
      <c r="CS34" s="73" t="s">
        <v>2063</v>
      </c>
      <c r="CT34" s="73" t="s">
        <v>2064</v>
      </c>
      <c r="CU34" s="73" t="s">
        <v>2065</v>
      </c>
      <c r="CV34" s="73" t="s">
        <v>2066</v>
      </c>
      <c r="CW34" s="73" t="s">
        <v>2067</v>
      </c>
      <c r="CX34" s="73" t="s">
        <v>2068</v>
      </c>
      <c r="CY34" s="73" t="s">
        <v>2069</v>
      </c>
      <c r="CZ34" s="73" t="s">
        <v>2070</v>
      </c>
      <c r="DA34" s="73" t="s">
        <v>1826</v>
      </c>
      <c r="DB34" s="73" t="s">
        <v>2072</v>
      </c>
      <c r="DC34" s="73" t="s">
        <v>2073</v>
      </c>
      <c r="DD34" s="73" t="s">
        <v>2074</v>
      </c>
      <c r="DE34" s="73" t="s">
        <v>2075</v>
      </c>
      <c r="DF34" s="73" t="s">
        <v>2076</v>
      </c>
      <c r="DG34" s="71" t="s">
        <v>2077</v>
      </c>
      <c r="DH34" s="71" t="s">
        <v>2078</v>
      </c>
      <c r="DI34" s="71" t="s">
        <v>2079</v>
      </c>
      <c r="DJ34" s="71" t="s">
        <v>2080</v>
      </c>
      <c r="DK34" s="71" t="s">
        <v>2081</v>
      </c>
      <c r="DL34" s="71" t="s">
        <v>2082</v>
      </c>
      <c r="DM34" s="71" t="s">
        <v>2083</v>
      </c>
      <c r="DN34" s="71" t="s">
        <v>2084</v>
      </c>
      <c r="DO34" s="71" t="s">
        <v>2085</v>
      </c>
      <c r="DP34" s="71" t="s">
        <v>1670</v>
      </c>
      <c r="DQ34" s="71" t="s">
        <v>2086</v>
      </c>
      <c r="DR34" s="71" t="s">
        <v>2087</v>
      </c>
      <c r="DS34" s="71" t="s">
        <v>2088</v>
      </c>
      <c r="DT34" s="71" t="s">
        <v>2089</v>
      </c>
      <c r="DU34" s="71" t="s">
        <v>2090</v>
      </c>
      <c r="DV34" s="71" t="s">
        <v>2091</v>
      </c>
      <c r="DW34" s="71" t="s">
        <v>2092</v>
      </c>
      <c r="DX34" s="71" t="s">
        <v>2093</v>
      </c>
      <c r="DY34" s="71" t="s">
        <v>2094</v>
      </c>
      <c r="DZ34" s="71" t="s">
        <v>2095</v>
      </c>
      <c r="EA34" s="71" t="s">
        <v>2096</v>
      </c>
      <c r="EB34" s="71" t="s">
        <v>2097</v>
      </c>
      <c r="EC34" s="71" t="s">
        <v>2098</v>
      </c>
      <c r="ED34" s="71" t="s">
        <v>2099</v>
      </c>
    </row>
    <row r="35" spans="2:155" x14ac:dyDescent="0.15">
      <c r="B35" s="134">
        <v>45149</v>
      </c>
      <c r="C35" s="135" t="s">
        <v>5710</v>
      </c>
      <c r="W35" s="39" t="s">
        <v>369</v>
      </c>
      <c r="AA35" s="24"/>
      <c r="AC35" s="24"/>
      <c r="AE35" s="24"/>
      <c r="AG35" s="39"/>
      <c r="AI35" s="39"/>
      <c r="AK35" s="24"/>
      <c r="AM35" s="39"/>
      <c r="AU35" s="24" t="s">
        <v>5821</v>
      </c>
      <c r="BM35" s="24" t="s">
        <v>672</v>
      </c>
      <c r="CO35" s="74" t="s">
        <v>757</v>
      </c>
      <c r="CP35" s="74" t="s">
        <v>2100</v>
      </c>
      <c r="CQ35" s="74" t="s">
        <v>2101</v>
      </c>
      <c r="CR35" s="74" t="s">
        <v>2102</v>
      </c>
      <c r="CS35" s="74" t="s">
        <v>2103</v>
      </c>
      <c r="CT35" s="74" t="s">
        <v>2104</v>
      </c>
      <c r="CU35" s="74" t="s">
        <v>2105</v>
      </c>
      <c r="CV35" s="74" t="s">
        <v>2106</v>
      </c>
      <c r="CW35" s="74" t="s">
        <v>2107</v>
      </c>
      <c r="CX35" s="74" t="s">
        <v>2108</v>
      </c>
      <c r="CY35" s="74" t="s">
        <v>2109</v>
      </c>
      <c r="CZ35" s="74" t="s">
        <v>2110</v>
      </c>
      <c r="DA35" s="74" t="s">
        <v>1867</v>
      </c>
      <c r="DB35" s="74" t="s">
        <v>2112</v>
      </c>
      <c r="DC35" s="74" t="s">
        <v>2113</v>
      </c>
      <c r="DD35" s="74" t="s">
        <v>2114</v>
      </c>
      <c r="DE35" s="74" t="s">
        <v>2115</v>
      </c>
      <c r="DF35" s="74" t="s">
        <v>2116</v>
      </c>
      <c r="DG35" s="72" t="s">
        <v>2117</v>
      </c>
      <c r="DH35" s="72" t="s">
        <v>2118</v>
      </c>
      <c r="DI35" s="72" t="s">
        <v>2119</v>
      </c>
      <c r="DJ35" s="72" t="s">
        <v>2120</v>
      </c>
      <c r="DK35" s="72" t="s">
        <v>2121</v>
      </c>
      <c r="DL35" s="72" t="s">
        <v>2122</v>
      </c>
      <c r="DM35" s="72" t="s">
        <v>2123</v>
      </c>
      <c r="DN35" s="72" t="s">
        <v>2124</v>
      </c>
      <c r="DO35" s="72" t="s">
        <v>2125</v>
      </c>
      <c r="DP35" s="72" t="s">
        <v>2126</v>
      </c>
      <c r="DQ35" s="72" t="s">
        <v>2127</v>
      </c>
      <c r="DR35" s="72" t="s">
        <v>2128</v>
      </c>
      <c r="DS35" s="72" t="s">
        <v>2129</v>
      </c>
      <c r="DT35" s="72" t="s">
        <v>2130</v>
      </c>
      <c r="DU35" s="72" t="s">
        <v>2131</v>
      </c>
      <c r="DV35" s="72" t="s">
        <v>2132</v>
      </c>
      <c r="DW35" s="72" t="s">
        <v>2133</v>
      </c>
      <c r="DX35" s="72" t="s">
        <v>2134</v>
      </c>
      <c r="DY35" s="72" t="s">
        <v>2135</v>
      </c>
      <c r="DZ35" s="72" t="s">
        <v>2136</v>
      </c>
      <c r="EA35" s="72" t="s">
        <v>2137</v>
      </c>
      <c r="EB35" s="72" t="s">
        <v>2138</v>
      </c>
      <c r="EC35" s="72" t="s">
        <v>2139</v>
      </c>
      <c r="ED35" s="72" t="s">
        <v>2140</v>
      </c>
    </row>
    <row r="36" spans="2:155" x14ac:dyDescent="0.15">
      <c r="B36" s="134">
        <v>45187</v>
      </c>
      <c r="C36" s="135" t="s">
        <v>5711</v>
      </c>
      <c r="W36" s="39" t="s">
        <v>370</v>
      </c>
      <c r="AA36" s="24"/>
      <c r="AC36" s="24"/>
      <c r="AE36" s="24"/>
      <c r="AG36" s="39"/>
      <c r="AI36" s="39"/>
      <c r="AK36" s="24"/>
      <c r="AM36" s="39"/>
      <c r="AU36" s="24" t="s">
        <v>5822</v>
      </c>
      <c r="BM36" s="24" t="s">
        <v>673</v>
      </c>
      <c r="CO36" s="73" t="s">
        <v>758</v>
      </c>
      <c r="CP36" s="73" t="s">
        <v>2141</v>
      </c>
      <c r="CQ36" s="73" t="s">
        <v>2142</v>
      </c>
      <c r="CR36" s="73" t="s">
        <v>2143</v>
      </c>
      <c r="CS36" s="73" t="s">
        <v>2144</v>
      </c>
      <c r="CT36" s="73" t="s">
        <v>2145</v>
      </c>
      <c r="CU36" s="73" t="s">
        <v>2146</v>
      </c>
      <c r="CV36" s="73" t="s">
        <v>2147</v>
      </c>
      <c r="CW36" s="73" t="s">
        <v>2148</v>
      </c>
      <c r="CX36" s="73" t="s">
        <v>2149</v>
      </c>
      <c r="CY36" s="73" t="s">
        <v>2150</v>
      </c>
      <c r="CZ36" s="73" t="s">
        <v>2151</v>
      </c>
      <c r="DA36" s="73" t="s">
        <v>1908</v>
      </c>
      <c r="DB36" s="73" t="s">
        <v>2153</v>
      </c>
      <c r="DC36" s="73" t="s">
        <v>2154</v>
      </c>
      <c r="DD36" s="73" t="s">
        <v>2155</v>
      </c>
      <c r="DE36" s="73" t="s">
        <v>2156</v>
      </c>
      <c r="DF36" s="73" t="s">
        <v>2157</v>
      </c>
      <c r="DG36" s="71" t="s">
        <v>2158</v>
      </c>
      <c r="DH36" s="71" t="s">
        <v>2159</v>
      </c>
      <c r="DI36" s="71" t="s">
        <v>2160</v>
      </c>
      <c r="DJ36" s="71" t="s">
        <v>2161</v>
      </c>
      <c r="DK36" s="71" t="s">
        <v>2162</v>
      </c>
      <c r="DL36" s="71" t="s">
        <v>2163</v>
      </c>
      <c r="DM36" s="71" t="s">
        <v>2164</v>
      </c>
      <c r="DN36" s="71" t="s">
        <v>2165</v>
      </c>
      <c r="DO36" s="71" t="s">
        <v>2166</v>
      </c>
      <c r="DP36" s="71" t="s">
        <v>2167</v>
      </c>
      <c r="DQ36" s="71" t="s">
        <v>2168</v>
      </c>
      <c r="DR36" s="71" t="s">
        <v>2169</v>
      </c>
      <c r="DS36" s="71" t="s">
        <v>2170</v>
      </c>
      <c r="DT36" s="71" t="s">
        <v>2171</v>
      </c>
      <c r="DU36" s="71" t="s">
        <v>2172</v>
      </c>
      <c r="DV36" s="71" t="s">
        <v>2173</v>
      </c>
      <c r="DW36" s="71" t="s">
        <v>2174</v>
      </c>
      <c r="DX36" s="71" t="s">
        <v>2175</v>
      </c>
      <c r="DY36" s="71" t="s">
        <v>2176</v>
      </c>
      <c r="DZ36" s="71" t="s">
        <v>2177</v>
      </c>
      <c r="EA36" s="71" t="s">
        <v>2178</v>
      </c>
      <c r="EB36" s="71" t="s">
        <v>2179</v>
      </c>
      <c r="EC36" s="71" t="s">
        <v>2180</v>
      </c>
      <c r="ED36" s="71" t="s">
        <v>2181</v>
      </c>
    </row>
    <row r="37" spans="2:155" x14ac:dyDescent="0.15">
      <c r="B37" s="134">
        <v>45192</v>
      </c>
      <c r="C37" s="135" t="s">
        <v>5712</v>
      </c>
      <c r="W37" s="39" t="s">
        <v>371</v>
      </c>
      <c r="AA37" s="24"/>
      <c r="AC37" s="24"/>
      <c r="AE37" s="24"/>
      <c r="AG37" s="39"/>
      <c r="AI37" s="39"/>
      <c r="AK37" s="24"/>
      <c r="AM37" s="39"/>
      <c r="AU37" s="24" t="s">
        <v>5823</v>
      </c>
      <c r="BM37" s="24" t="s">
        <v>674</v>
      </c>
      <c r="CO37" s="74" t="s">
        <v>759</v>
      </c>
      <c r="CP37" s="74" t="s">
        <v>2182</v>
      </c>
      <c r="CQ37" s="74" t="s">
        <v>2183</v>
      </c>
      <c r="CR37" s="74" t="s">
        <v>2184</v>
      </c>
      <c r="CS37" s="74" t="s">
        <v>2185</v>
      </c>
      <c r="CT37" s="74" t="s">
        <v>2186</v>
      </c>
      <c r="CU37" s="74" t="s">
        <v>2187</v>
      </c>
      <c r="CV37" s="74" t="s">
        <v>2188</v>
      </c>
      <c r="CW37" s="74" t="s">
        <v>2189</v>
      </c>
      <c r="CX37" s="74" t="s">
        <v>2190</v>
      </c>
      <c r="CY37" s="74" t="s">
        <v>2191</v>
      </c>
      <c r="CZ37" s="74" t="s">
        <v>2192</v>
      </c>
      <c r="DA37" s="74" t="s">
        <v>1949</v>
      </c>
      <c r="DB37" s="74" t="s">
        <v>2194</v>
      </c>
      <c r="DC37" s="74" t="s">
        <v>2195</v>
      </c>
      <c r="DD37" s="74" t="s">
        <v>2196</v>
      </c>
      <c r="DE37" s="74" t="s">
        <v>2197</v>
      </c>
      <c r="DF37" s="74" t="s">
        <v>2198</v>
      </c>
      <c r="DG37" s="72" t="s">
        <v>2199</v>
      </c>
      <c r="DH37" s="72" t="s">
        <v>2200</v>
      </c>
      <c r="DI37" s="72" t="s">
        <v>2201</v>
      </c>
      <c r="DJ37" s="72" t="s">
        <v>2202</v>
      </c>
      <c r="DK37" s="72" t="s">
        <v>2203</v>
      </c>
      <c r="DL37" s="72" t="s">
        <v>2204</v>
      </c>
      <c r="DM37" s="72" t="s">
        <v>2205</v>
      </c>
      <c r="DN37" s="72" t="s">
        <v>2206</v>
      </c>
      <c r="DO37" s="72" t="s">
        <v>2207</v>
      </c>
      <c r="DP37" s="72" t="s">
        <v>2208</v>
      </c>
      <c r="DQ37" s="72" t="s">
        <v>2209</v>
      </c>
      <c r="DR37" s="72" t="s">
        <v>2210</v>
      </c>
      <c r="DS37" s="72" t="s">
        <v>2211</v>
      </c>
      <c r="DT37" s="72" t="s">
        <v>2212</v>
      </c>
      <c r="DU37" s="72" t="s">
        <v>2213</v>
      </c>
      <c r="DV37" s="72" t="s">
        <v>2214</v>
      </c>
      <c r="DW37" s="72" t="s">
        <v>2215</v>
      </c>
      <c r="DX37" s="72" t="s">
        <v>2216</v>
      </c>
      <c r="DY37" s="72" t="s">
        <v>2217</v>
      </c>
      <c r="DZ37" s="72" t="s">
        <v>2218</v>
      </c>
      <c r="EA37" s="72" t="s">
        <v>2219</v>
      </c>
      <c r="EB37" s="72" t="s">
        <v>2220</v>
      </c>
      <c r="EC37" s="72" t="s">
        <v>2221</v>
      </c>
      <c r="ED37" s="72" t="s">
        <v>2222</v>
      </c>
    </row>
    <row r="38" spans="2:155" x14ac:dyDescent="0.15">
      <c r="B38" s="134">
        <v>45208</v>
      </c>
      <c r="C38" s="135" t="s">
        <v>5713</v>
      </c>
      <c r="W38" s="39" t="s">
        <v>372</v>
      </c>
      <c r="AA38" s="24"/>
      <c r="AC38" s="24"/>
      <c r="AE38" s="24"/>
      <c r="AG38" s="39"/>
      <c r="AI38" s="39"/>
      <c r="AK38" s="24"/>
      <c r="AM38" s="39"/>
      <c r="AU38" s="24" t="s">
        <v>5824</v>
      </c>
      <c r="BM38" s="24" t="s">
        <v>675</v>
      </c>
      <c r="CO38" s="73" t="s">
        <v>760</v>
      </c>
      <c r="CP38" s="73" t="s">
        <v>2223</v>
      </c>
      <c r="CQ38" s="73" t="s">
        <v>2224</v>
      </c>
      <c r="CR38" s="73" t="s">
        <v>2225</v>
      </c>
      <c r="CS38" s="73" t="s">
        <v>2226</v>
      </c>
      <c r="CT38" s="73" t="s">
        <v>2227</v>
      </c>
      <c r="CU38" s="73" t="s">
        <v>2228</v>
      </c>
      <c r="CV38" s="73" t="s">
        <v>2229</v>
      </c>
      <c r="CW38" s="73" t="s">
        <v>2230</v>
      </c>
      <c r="CX38" s="73" t="s">
        <v>2231</v>
      </c>
      <c r="CY38" s="73" t="s">
        <v>2232</v>
      </c>
      <c r="CZ38" s="73" t="s">
        <v>2233</v>
      </c>
      <c r="DA38" s="73" t="s">
        <v>1990</v>
      </c>
      <c r="DB38" s="73" t="s">
        <v>2235</v>
      </c>
      <c r="DC38" s="73" t="s">
        <v>2236</v>
      </c>
      <c r="DD38" s="73" t="s">
        <v>2237</v>
      </c>
      <c r="DE38" s="73" t="s">
        <v>2238</v>
      </c>
      <c r="DF38" s="73" t="s">
        <v>2239</v>
      </c>
      <c r="DG38" s="71" t="s">
        <v>2240</v>
      </c>
      <c r="DH38" s="71" t="s">
        <v>2241</v>
      </c>
      <c r="DI38" s="71" t="s">
        <v>2242</v>
      </c>
      <c r="DJ38" s="71" t="s">
        <v>2243</v>
      </c>
      <c r="DK38" s="71" t="s">
        <v>2244</v>
      </c>
      <c r="DL38" s="71" t="s">
        <v>2245</v>
      </c>
      <c r="DM38" s="71" t="s">
        <v>2246</v>
      </c>
      <c r="DN38" s="71" t="s">
        <v>2247</v>
      </c>
      <c r="DO38" s="71" t="s">
        <v>2248</v>
      </c>
      <c r="DP38" s="71" t="s">
        <v>2249</v>
      </c>
      <c r="DQ38" s="71" t="s">
        <v>2250</v>
      </c>
      <c r="DR38" s="71" t="s">
        <v>2251</v>
      </c>
      <c r="DS38" s="71" t="s">
        <v>2252</v>
      </c>
      <c r="DT38" s="71" t="s">
        <v>2253</v>
      </c>
      <c r="DU38" s="71" t="s">
        <v>2254</v>
      </c>
      <c r="DV38" s="71" t="s">
        <v>2255</v>
      </c>
      <c r="DW38" s="71" t="s">
        <v>2256</v>
      </c>
      <c r="DX38" s="71" t="s">
        <v>2257</v>
      </c>
      <c r="DY38" s="71" t="s">
        <v>2258</v>
      </c>
      <c r="DZ38" s="71" t="s">
        <v>2259</v>
      </c>
      <c r="EA38" s="71" t="s">
        <v>2260</v>
      </c>
      <c r="EB38" s="71" t="s">
        <v>2261</v>
      </c>
      <c r="EC38" s="71" t="s">
        <v>2262</v>
      </c>
      <c r="ED38" s="71" t="s">
        <v>2263</v>
      </c>
    </row>
    <row r="39" spans="2:155" x14ac:dyDescent="0.15">
      <c r="B39" s="134">
        <v>45233</v>
      </c>
      <c r="C39" s="135" t="s">
        <v>5714</v>
      </c>
      <c r="W39" s="39" t="s">
        <v>373</v>
      </c>
      <c r="AA39" s="24"/>
      <c r="AC39" s="24"/>
      <c r="AE39" s="24"/>
      <c r="AG39" s="39"/>
      <c r="AI39" s="39"/>
      <c r="AK39" s="24"/>
      <c r="AM39" s="39"/>
      <c r="AU39" s="24" t="s">
        <v>5825</v>
      </c>
      <c r="BM39" s="24" t="s">
        <v>676</v>
      </c>
      <c r="CO39" s="74" t="s">
        <v>761</v>
      </c>
      <c r="CP39" s="74" t="s">
        <v>2264</v>
      </c>
      <c r="CQ39" s="74" t="s">
        <v>2265</v>
      </c>
      <c r="CR39" s="74" t="s">
        <v>2266</v>
      </c>
      <c r="CS39" s="74" t="s">
        <v>2267</v>
      </c>
      <c r="CT39" s="74" t="s">
        <v>2268</v>
      </c>
      <c r="CU39" s="74" t="s">
        <v>2269</v>
      </c>
      <c r="CV39" s="74" t="s">
        <v>2270</v>
      </c>
      <c r="CW39" s="74" t="s">
        <v>2271</v>
      </c>
      <c r="CX39" s="74" t="s">
        <v>2272</v>
      </c>
      <c r="CY39" s="74" t="s">
        <v>2273</v>
      </c>
      <c r="CZ39" s="74" t="s">
        <v>2274</v>
      </c>
      <c r="DA39" s="74" t="s">
        <v>2031</v>
      </c>
      <c r="DB39" s="74" t="s">
        <v>2276</v>
      </c>
      <c r="DC39" s="74" t="s">
        <v>2277</v>
      </c>
      <c r="DD39" s="74" t="s">
        <v>2278</v>
      </c>
      <c r="DE39" s="74" t="s">
        <v>2279</v>
      </c>
      <c r="DF39" s="74" t="s">
        <v>2280</v>
      </c>
      <c r="DG39" s="72" t="s">
        <v>2281</v>
      </c>
      <c r="DH39" s="72" t="s">
        <v>2282</v>
      </c>
      <c r="DI39" s="72" t="s">
        <v>2283</v>
      </c>
      <c r="DJ39" s="72" t="s">
        <v>2284</v>
      </c>
      <c r="DK39" s="72" t="s">
        <v>2285</v>
      </c>
      <c r="DL39" s="72" t="s">
        <v>2286</v>
      </c>
      <c r="DM39" s="72" t="s">
        <v>2287</v>
      </c>
      <c r="DN39" s="72" t="s">
        <v>2288</v>
      </c>
      <c r="DO39" s="72" t="s">
        <v>2289</v>
      </c>
      <c r="DP39" s="72" t="s">
        <v>2290</v>
      </c>
      <c r="DQ39" s="72" t="s">
        <v>2291</v>
      </c>
      <c r="DR39" s="72" t="s">
        <v>2292</v>
      </c>
      <c r="DS39" s="72" t="s">
        <v>2293</v>
      </c>
      <c r="DT39" s="72" t="s">
        <v>2294</v>
      </c>
      <c r="DU39" s="72" t="s">
        <v>2295</v>
      </c>
      <c r="DV39" s="72" t="s">
        <v>2296</v>
      </c>
      <c r="DW39" s="72" t="s">
        <v>2297</v>
      </c>
      <c r="DX39" s="72" t="s">
        <v>2298</v>
      </c>
      <c r="DY39" s="72" t="s">
        <v>2299</v>
      </c>
      <c r="DZ39" s="72" t="s">
        <v>2300</v>
      </c>
      <c r="EA39" s="72" t="s">
        <v>2301</v>
      </c>
      <c r="EB39" s="72" t="s">
        <v>2302</v>
      </c>
      <c r="EC39" s="72" t="s">
        <v>2303</v>
      </c>
      <c r="ED39" s="72" t="s">
        <v>2304</v>
      </c>
    </row>
    <row r="40" spans="2:155" x14ac:dyDescent="0.15">
      <c r="B40" s="134">
        <v>45253</v>
      </c>
      <c r="C40" s="135" t="s">
        <v>5715</v>
      </c>
      <c r="W40" s="39" t="s">
        <v>374</v>
      </c>
      <c r="AA40" s="24"/>
      <c r="AC40" s="24"/>
      <c r="AE40" s="24"/>
      <c r="AG40" s="39"/>
      <c r="AI40" s="39"/>
      <c r="AK40" s="24"/>
      <c r="AM40" s="39"/>
      <c r="AU40" s="24" t="s">
        <v>5826</v>
      </c>
      <c r="BM40" s="24" t="s">
        <v>677</v>
      </c>
      <c r="CO40" s="73" t="s">
        <v>762</v>
      </c>
      <c r="CP40" s="73" t="s">
        <v>2305</v>
      </c>
      <c r="CQ40" s="73" t="s">
        <v>2306</v>
      </c>
      <c r="CR40" s="73" t="s">
        <v>2307</v>
      </c>
      <c r="CS40" s="73" t="s">
        <v>2308</v>
      </c>
      <c r="CT40" s="73" t="s">
        <v>2309</v>
      </c>
      <c r="CU40" s="73" t="s">
        <v>2310</v>
      </c>
      <c r="CV40" s="73" t="s">
        <v>5743</v>
      </c>
      <c r="CW40" s="73" t="s">
        <v>2311</v>
      </c>
      <c r="CX40" s="73" t="s">
        <v>2312</v>
      </c>
      <c r="CY40" s="73" t="s">
        <v>2313</v>
      </c>
      <c r="CZ40" s="73" t="s">
        <v>2314</v>
      </c>
      <c r="DA40" s="73" t="s">
        <v>2071</v>
      </c>
      <c r="DB40" s="73" t="s">
        <v>2316</v>
      </c>
      <c r="DC40" s="73" t="s">
        <v>2317</v>
      </c>
      <c r="DD40" s="73" t="s">
        <v>2318</v>
      </c>
      <c r="DE40" s="73" t="s">
        <v>2319</v>
      </c>
      <c r="DF40" s="73" t="s">
        <v>2320</v>
      </c>
      <c r="DG40" s="71" t="s">
        <v>2321</v>
      </c>
      <c r="DH40" s="71" t="s">
        <v>2322</v>
      </c>
      <c r="DI40" s="71" t="s">
        <v>2323</v>
      </c>
      <c r="DJ40" s="71" t="s">
        <v>2324</v>
      </c>
      <c r="DK40" s="71" t="s">
        <v>2325</v>
      </c>
      <c r="DL40" s="71" t="s">
        <v>2326</v>
      </c>
      <c r="DM40" s="71" t="s">
        <v>2327</v>
      </c>
      <c r="DN40" s="71" t="s">
        <v>2328</v>
      </c>
      <c r="DO40" s="71" t="s">
        <v>2329</v>
      </c>
      <c r="DP40" s="71" t="s">
        <v>2330</v>
      </c>
      <c r="DQ40" s="71" t="s">
        <v>2331</v>
      </c>
      <c r="DR40" s="71" t="s">
        <v>2332</v>
      </c>
      <c r="DS40" s="71" t="s">
        <v>2333</v>
      </c>
      <c r="DT40" s="71" t="s">
        <v>2334</v>
      </c>
      <c r="DU40" s="71" t="s">
        <v>2335</v>
      </c>
      <c r="DV40" s="71" t="s">
        <v>2336</v>
      </c>
      <c r="DW40" s="71" t="s">
        <v>2337</v>
      </c>
      <c r="DX40" s="71" t="s">
        <v>2338</v>
      </c>
      <c r="DY40" s="71" t="s">
        <v>2339</v>
      </c>
      <c r="DZ40" s="71" t="s">
        <v>2340</v>
      </c>
      <c r="EA40" s="71" t="s">
        <v>2341</v>
      </c>
      <c r="EB40" s="71" t="s">
        <v>2342</v>
      </c>
      <c r="EC40" s="71" t="s">
        <v>2343</v>
      </c>
      <c r="ED40" s="71" t="s">
        <v>2344</v>
      </c>
    </row>
    <row r="41" spans="2:155" x14ac:dyDescent="0.15">
      <c r="B41" s="134">
        <v>45289</v>
      </c>
      <c r="C41" s="135" t="s">
        <v>5718</v>
      </c>
      <c r="AA41" s="24"/>
      <c r="AC41" s="24"/>
      <c r="AE41" s="24"/>
      <c r="AG41" s="39"/>
      <c r="AI41" s="39"/>
      <c r="AK41" s="24"/>
      <c r="AM41" s="39"/>
      <c r="AU41" s="24" t="s">
        <v>189</v>
      </c>
      <c r="BM41" s="24" t="s">
        <v>678</v>
      </c>
      <c r="CO41" s="74" t="s">
        <v>763</v>
      </c>
      <c r="CP41" s="74" t="s">
        <v>2345</v>
      </c>
      <c r="CQ41" s="74" t="s">
        <v>2346</v>
      </c>
      <c r="CR41" s="74" t="s">
        <v>2347</v>
      </c>
      <c r="CS41" s="74" t="s">
        <v>2348</v>
      </c>
      <c r="CT41" s="74" t="s">
        <v>2349</v>
      </c>
      <c r="CU41" s="74" t="s">
        <v>2350</v>
      </c>
      <c r="CV41" s="144" t="s">
        <v>5744</v>
      </c>
      <c r="CW41" s="74" t="s">
        <v>2351</v>
      </c>
      <c r="CX41" s="74" t="s">
        <v>2352</v>
      </c>
      <c r="CY41" s="74" t="s">
        <v>2353</v>
      </c>
      <c r="CZ41" s="74" t="s">
        <v>2354</v>
      </c>
      <c r="DA41" s="74" t="s">
        <v>2111</v>
      </c>
      <c r="DB41" s="74" t="s">
        <v>2356</v>
      </c>
      <c r="DC41" s="74" t="s">
        <v>2357</v>
      </c>
      <c r="DD41" s="74" t="s">
        <v>2358</v>
      </c>
      <c r="DE41" s="74" t="s">
        <v>2359</v>
      </c>
      <c r="DF41" s="74" t="s">
        <v>2360</v>
      </c>
      <c r="DG41" s="72" t="s">
        <v>2361</v>
      </c>
      <c r="DH41" s="72" t="s">
        <v>2362</v>
      </c>
      <c r="DI41" s="72" t="s">
        <v>2363</v>
      </c>
      <c r="DJ41" s="72" t="s">
        <v>2364</v>
      </c>
      <c r="DK41" s="72" t="s">
        <v>2365</v>
      </c>
      <c r="DL41" s="72" t="s">
        <v>2366</v>
      </c>
      <c r="DM41" s="72" t="s">
        <v>2367</v>
      </c>
      <c r="DN41" s="72" t="s">
        <v>2368</v>
      </c>
      <c r="DO41" s="72" t="s">
        <v>2369</v>
      </c>
      <c r="DP41" s="72" t="s">
        <v>2370</v>
      </c>
      <c r="DQ41" s="72" t="s">
        <v>2371</v>
      </c>
      <c r="DR41" s="72" t="s">
        <v>2372</v>
      </c>
      <c r="DS41" s="72" t="s">
        <v>2373</v>
      </c>
      <c r="DT41" s="72" t="s">
        <v>2374</v>
      </c>
      <c r="DU41" s="72" t="s">
        <v>2375</v>
      </c>
      <c r="DV41" s="72" t="s">
        <v>2376</v>
      </c>
      <c r="DW41" s="72" t="s">
        <v>2377</v>
      </c>
      <c r="DX41" s="72" t="s">
        <v>2378</v>
      </c>
      <c r="DY41" s="72" t="s">
        <v>2379</v>
      </c>
      <c r="DZ41" s="72" t="s">
        <v>2380</v>
      </c>
      <c r="EA41" s="72" t="s">
        <v>2381</v>
      </c>
      <c r="EB41" s="72" t="s">
        <v>2382</v>
      </c>
      <c r="EC41" s="72" t="s">
        <v>2383</v>
      </c>
      <c r="ED41" s="72" t="s">
        <v>2384</v>
      </c>
    </row>
    <row r="42" spans="2:155" x14ac:dyDescent="0.15">
      <c r="B42" s="134">
        <v>45290</v>
      </c>
      <c r="C42" s="135" t="s">
        <v>5718</v>
      </c>
      <c r="AU42" s="24" t="s">
        <v>393</v>
      </c>
      <c r="CO42" s="73" t="s">
        <v>2385</v>
      </c>
      <c r="CP42" s="73" t="s">
        <v>2386</v>
      </c>
      <c r="CQ42" s="73" t="s">
        <v>2387</v>
      </c>
      <c r="CR42" s="73" t="s">
        <v>2388</v>
      </c>
      <c r="CS42" s="73" t="s">
        <v>2389</v>
      </c>
      <c r="CT42" s="73" t="s">
        <v>2390</v>
      </c>
      <c r="CU42" s="73" t="s">
        <v>2391</v>
      </c>
      <c r="CV42" s="145" t="s">
        <v>5745</v>
      </c>
      <c r="CW42" s="73" t="s">
        <v>2393</v>
      </c>
      <c r="CX42" s="73" t="s">
        <v>2394</v>
      </c>
      <c r="CY42" s="73" t="s">
        <v>2395</v>
      </c>
      <c r="CZ42" s="73" t="s">
        <v>2396</v>
      </c>
      <c r="DA42" s="73" t="s">
        <v>2152</v>
      </c>
      <c r="DB42" s="73" t="s">
        <v>2398</v>
      </c>
      <c r="DC42" s="73" t="s">
        <v>2399</v>
      </c>
      <c r="DD42" s="73" t="s">
        <v>2400</v>
      </c>
      <c r="DE42" s="73" t="s">
        <v>2401</v>
      </c>
      <c r="DF42" s="73" t="s">
        <v>2402</v>
      </c>
      <c r="DG42" s="71" t="s">
        <v>2403</v>
      </c>
      <c r="DH42" s="71" t="s">
        <v>2404</v>
      </c>
      <c r="DI42" s="71" t="s">
        <v>2405</v>
      </c>
      <c r="DJ42" s="71" t="s">
        <v>2406</v>
      </c>
      <c r="DK42" s="71" t="s">
        <v>2407</v>
      </c>
      <c r="DL42" s="71" t="s">
        <v>2408</v>
      </c>
      <c r="DM42" s="71" t="s">
        <v>2409</v>
      </c>
      <c r="DN42" s="71" t="s">
        <v>2410</v>
      </c>
      <c r="DO42" s="71" t="s">
        <v>2411</v>
      </c>
      <c r="DP42" s="71" t="s">
        <v>2412</v>
      </c>
      <c r="DQ42" s="71" t="s">
        <v>2413</v>
      </c>
      <c r="DR42" s="71" t="s">
        <v>2414</v>
      </c>
      <c r="DS42" s="71" t="s">
        <v>2415</v>
      </c>
      <c r="DT42" s="71" t="s">
        <v>2416</v>
      </c>
      <c r="DU42" s="71" t="s">
        <v>2417</v>
      </c>
      <c r="DV42" s="71" t="s">
        <v>2418</v>
      </c>
      <c r="DW42" s="71" t="s">
        <v>2419</v>
      </c>
      <c r="DX42" s="71" t="s">
        <v>2420</v>
      </c>
      <c r="DY42" s="71" t="s">
        <v>2421</v>
      </c>
      <c r="DZ42" s="71" t="s">
        <v>2422</v>
      </c>
      <c r="EA42" s="71" t="s">
        <v>2423</v>
      </c>
      <c r="EB42" s="71" t="s">
        <v>2424</v>
      </c>
      <c r="EC42" s="71" t="s">
        <v>2425</v>
      </c>
      <c r="ED42" s="71" t="s">
        <v>2426</v>
      </c>
    </row>
    <row r="43" spans="2:155" x14ac:dyDescent="0.15">
      <c r="B43" s="134">
        <v>45291</v>
      </c>
      <c r="C43" s="135" t="s">
        <v>5718</v>
      </c>
      <c r="AU43" s="24" t="s">
        <v>305</v>
      </c>
      <c r="CO43" s="74"/>
      <c r="CP43" s="74" t="s">
        <v>2427</v>
      </c>
      <c r="CQ43" s="74" t="s">
        <v>2428</v>
      </c>
      <c r="CR43" s="74" t="s">
        <v>2429</v>
      </c>
      <c r="CS43" s="74" t="s">
        <v>2430</v>
      </c>
      <c r="CT43" s="74" t="s">
        <v>2431</v>
      </c>
      <c r="CU43" s="74" t="s">
        <v>2432</v>
      </c>
      <c r="CV43" s="144" t="s">
        <v>5746</v>
      </c>
      <c r="CW43" s="74" t="s">
        <v>2434</v>
      </c>
      <c r="CX43" s="74" t="s">
        <v>2435</v>
      </c>
      <c r="CY43" s="74" t="s">
        <v>2436</v>
      </c>
      <c r="CZ43" s="74" t="s">
        <v>2437</v>
      </c>
      <c r="DA43" s="74" t="s">
        <v>2193</v>
      </c>
      <c r="DB43" s="74" t="s">
        <v>2439</v>
      </c>
      <c r="DC43" s="74" t="s">
        <v>2440</v>
      </c>
      <c r="DD43" s="74" t="s">
        <v>2441</v>
      </c>
      <c r="DE43" s="74" t="s">
        <v>2442</v>
      </c>
      <c r="DF43" s="74" t="s">
        <v>2443</v>
      </c>
      <c r="DG43" s="72" t="s">
        <v>2444</v>
      </c>
      <c r="DH43" s="72" t="s">
        <v>2445</v>
      </c>
      <c r="DI43" s="72" t="s">
        <v>2446</v>
      </c>
      <c r="DJ43" s="72" t="s">
        <v>2447</v>
      </c>
      <c r="DK43" s="72" t="s">
        <v>2448</v>
      </c>
      <c r="DL43" s="72" t="s">
        <v>2449</v>
      </c>
      <c r="DM43" s="72" t="s">
        <v>2450</v>
      </c>
      <c r="DN43" s="72" t="s">
        <v>2451</v>
      </c>
      <c r="DO43" s="72" t="s">
        <v>2452</v>
      </c>
      <c r="DP43" s="72" t="s">
        <v>2453</v>
      </c>
      <c r="DQ43" s="72" t="s">
        <v>2454</v>
      </c>
      <c r="DR43" s="72" t="s">
        <v>2455</v>
      </c>
      <c r="DS43" s="72" t="s">
        <v>2456</v>
      </c>
      <c r="DT43" s="72" t="s">
        <v>2457</v>
      </c>
      <c r="DU43" s="72" t="s">
        <v>2458</v>
      </c>
      <c r="DV43" s="72" t="s">
        <v>2459</v>
      </c>
      <c r="DW43" s="72" t="s">
        <v>2460</v>
      </c>
      <c r="DX43" s="72" t="s">
        <v>2461</v>
      </c>
      <c r="DY43" s="72" t="s">
        <v>2462</v>
      </c>
      <c r="DZ43" s="72" t="s">
        <v>2463</v>
      </c>
      <c r="EA43" s="72" t="s">
        <v>2464</v>
      </c>
      <c r="EB43" s="72" t="s">
        <v>2465</v>
      </c>
      <c r="EC43" s="72" t="s">
        <v>2466</v>
      </c>
      <c r="ED43" s="72" t="s">
        <v>2467</v>
      </c>
    </row>
    <row r="44" spans="2:155" x14ac:dyDescent="0.15">
      <c r="B44" s="133">
        <v>45292</v>
      </c>
      <c r="C44" s="39" t="s">
        <v>5699</v>
      </c>
      <c r="AU44" s="24" t="s">
        <v>306</v>
      </c>
      <c r="CP44" s="73" t="s">
        <v>2468</v>
      </c>
      <c r="CQ44" s="73" t="s">
        <v>2469</v>
      </c>
      <c r="CR44" s="73" t="s">
        <v>2470</v>
      </c>
      <c r="CS44" s="73" t="s">
        <v>2471</v>
      </c>
      <c r="CT44" s="73" t="s">
        <v>2472</v>
      </c>
      <c r="CU44" s="73" t="s">
        <v>2473</v>
      </c>
      <c r="CV44" s="145" t="s">
        <v>5747</v>
      </c>
      <c r="CW44" s="73" t="s">
        <v>2475</v>
      </c>
      <c r="CX44" s="73" t="s">
        <v>2476</v>
      </c>
      <c r="CY44" s="73" t="s">
        <v>2477</v>
      </c>
      <c r="CZ44" s="73" t="s">
        <v>2478</v>
      </c>
      <c r="DA44" s="73" t="s">
        <v>2234</v>
      </c>
      <c r="DB44" s="73" t="s">
        <v>2480</v>
      </c>
      <c r="DC44" s="73" t="s">
        <v>2481</v>
      </c>
      <c r="DD44" s="73" t="s">
        <v>2482</v>
      </c>
      <c r="DE44" s="73" t="s">
        <v>2483</v>
      </c>
      <c r="DF44" s="73" t="s">
        <v>2484</v>
      </c>
      <c r="DG44" s="71" t="s">
        <v>2485</v>
      </c>
      <c r="DH44" s="71" t="s">
        <v>2486</v>
      </c>
      <c r="DI44" s="71" t="s">
        <v>2487</v>
      </c>
      <c r="DJ44" s="71" t="s">
        <v>2488</v>
      </c>
      <c r="DK44" s="71" t="s">
        <v>2489</v>
      </c>
      <c r="DL44" s="71" t="s">
        <v>2490</v>
      </c>
      <c r="DM44" s="71" t="s">
        <v>2491</v>
      </c>
      <c r="DN44" s="71" t="s">
        <v>2492</v>
      </c>
      <c r="DO44" s="71" t="s">
        <v>2493</v>
      </c>
      <c r="DP44" s="71" t="s">
        <v>2494</v>
      </c>
      <c r="DQ44" s="71" t="s">
        <v>2495</v>
      </c>
      <c r="DR44" s="71" t="s">
        <v>2496</v>
      </c>
      <c r="DS44" s="71" t="s">
        <v>2497</v>
      </c>
      <c r="DT44" s="71" t="s">
        <v>2498</v>
      </c>
      <c r="DU44" s="71" t="s">
        <v>2499</v>
      </c>
      <c r="DV44" s="71" t="s">
        <v>2500</v>
      </c>
      <c r="DW44" s="71" t="s">
        <v>2501</v>
      </c>
      <c r="DX44" s="71" t="s">
        <v>2502</v>
      </c>
      <c r="DY44" s="71" t="s">
        <v>2503</v>
      </c>
      <c r="DZ44" s="71" t="s">
        <v>2504</v>
      </c>
      <c r="EA44" s="71" t="s">
        <v>2505</v>
      </c>
      <c r="EB44" s="71" t="s">
        <v>2506</v>
      </c>
      <c r="EC44" s="71" t="s">
        <v>2507</v>
      </c>
      <c r="ED44" s="71" t="s">
        <v>2508</v>
      </c>
    </row>
    <row r="45" spans="2:155" x14ac:dyDescent="0.15">
      <c r="B45" s="133">
        <v>45293</v>
      </c>
      <c r="C45" s="39" t="s">
        <v>5700</v>
      </c>
      <c r="AU45" s="24" t="s">
        <v>394</v>
      </c>
      <c r="CO45" s="74"/>
      <c r="CP45" s="74" t="s">
        <v>2509</v>
      </c>
      <c r="CQ45" s="74" t="s">
        <v>2510</v>
      </c>
      <c r="CR45" s="74" t="s">
        <v>2511</v>
      </c>
      <c r="CS45" s="74" t="s">
        <v>2512</v>
      </c>
      <c r="CT45" s="74" t="s">
        <v>2513</v>
      </c>
      <c r="CU45" s="74" t="s">
        <v>2514</v>
      </c>
      <c r="CV45" s="74" t="s">
        <v>2148</v>
      </c>
      <c r="CW45" s="74" t="s">
        <v>2516</v>
      </c>
      <c r="CX45" s="74" t="s">
        <v>2517</v>
      </c>
      <c r="CY45" s="74" t="s">
        <v>2518</v>
      </c>
      <c r="CZ45" s="74" t="s">
        <v>2519</v>
      </c>
      <c r="DA45" s="74" t="s">
        <v>2275</v>
      </c>
      <c r="DB45" s="74" t="s">
        <v>2521</v>
      </c>
      <c r="DC45" s="74" t="s">
        <v>2522</v>
      </c>
      <c r="DD45" s="74" t="s">
        <v>2523</v>
      </c>
      <c r="DE45" s="74" t="s">
        <v>2524</v>
      </c>
      <c r="DF45" s="74" t="s">
        <v>2525</v>
      </c>
      <c r="DG45" s="72" t="s">
        <v>2526</v>
      </c>
      <c r="DH45" s="72" t="s">
        <v>2527</v>
      </c>
      <c r="DI45" s="72" t="s">
        <v>2528</v>
      </c>
      <c r="DJ45" s="72" t="s">
        <v>2529</v>
      </c>
      <c r="DK45" s="72" t="s">
        <v>2530</v>
      </c>
      <c r="DL45" s="72" t="s">
        <v>2531</v>
      </c>
      <c r="DM45" s="72" t="s">
        <v>2532</v>
      </c>
      <c r="DN45" s="72" t="s">
        <v>2533</v>
      </c>
      <c r="DO45" s="72" t="s">
        <v>2534</v>
      </c>
      <c r="DP45" s="72" t="s">
        <v>2535</v>
      </c>
      <c r="DQ45" s="72" t="s">
        <v>2536</v>
      </c>
      <c r="DR45" s="72" t="s">
        <v>2537</v>
      </c>
      <c r="DS45" s="72" t="s">
        <v>2538</v>
      </c>
      <c r="DT45" s="72" t="s">
        <v>2539</v>
      </c>
      <c r="DU45" s="72" t="s">
        <v>2540</v>
      </c>
      <c r="DV45" s="72" t="s">
        <v>2541</v>
      </c>
      <c r="DW45" s="72" t="s">
        <v>2542</v>
      </c>
      <c r="DX45" s="72" t="s">
        <v>2543</v>
      </c>
      <c r="DY45" s="72" t="s">
        <v>2544</v>
      </c>
      <c r="DZ45" s="72" t="s">
        <v>2545</v>
      </c>
      <c r="EA45" s="72" t="s">
        <v>2546</v>
      </c>
      <c r="EB45" s="72" t="s">
        <v>2547</v>
      </c>
      <c r="EC45" s="72" t="s">
        <v>2548</v>
      </c>
      <c r="ED45" s="72" t="s">
        <v>2549</v>
      </c>
    </row>
    <row r="46" spans="2:155" x14ac:dyDescent="0.15">
      <c r="B46" s="133">
        <v>45294</v>
      </c>
      <c r="C46" s="39" t="s">
        <v>5700</v>
      </c>
      <c r="AU46" s="24" t="s">
        <v>395</v>
      </c>
      <c r="CP46" s="73" t="s">
        <v>2550</v>
      </c>
      <c r="CQ46" s="73" t="s">
        <v>2551</v>
      </c>
      <c r="CR46" s="73" t="s">
        <v>2552</v>
      </c>
      <c r="CS46" s="73" t="s">
        <v>2553</v>
      </c>
      <c r="CT46" s="73" t="s">
        <v>2554</v>
      </c>
      <c r="CU46" s="73" t="s">
        <v>2555</v>
      </c>
      <c r="CV46" s="73" t="s">
        <v>2392</v>
      </c>
      <c r="CW46" s="73" t="s">
        <v>2557</v>
      </c>
      <c r="CX46" s="73" t="s">
        <v>2558</v>
      </c>
      <c r="CY46" s="73" t="s">
        <v>2559</v>
      </c>
      <c r="CZ46" s="73" t="s">
        <v>2560</v>
      </c>
      <c r="DA46" s="73" t="s">
        <v>2315</v>
      </c>
      <c r="DB46" s="73" t="s">
        <v>2562</v>
      </c>
      <c r="DC46" s="73" t="s">
        <v>2563</v>
      </c>
      <c r="DD46" s="73" t="s">
        <v>2564</v>
      </c>
      <c r="DE46" s="73" t="s">
        <v>2565</v>
      </c>
      <c r="DF46" s="73" t="s">
        <v>2566</v>
      </c>
      <c r="DG46" s="71" t="s">
        <v>2567</v>
      </c>
      <c r="DH46" s="71" t="s">
        <v>2568</v>
      </c>
      <c r="DI46" s="71" t="s">
        <v>2569</v>
      </c>
      <c r="DJ46" s="71" t="s">
        <v>2570</v>
      </c>
      <c r="DK46" s="71" t="s">
        <v>2571</v>
      </c>
      <c r="DL46" s="71" t="s">
        <v>2572</v>
      </c>
      <c r="DM46" s="71" t="s">
        <v>2573</v>
      </c>
      <c r="DN46" s="71" t="s">
        <v>2574</v>
      </c>
      <c r="DO46" s="71" t="s">
        <v>2575</v>
      </c>
      <c r="DP46" s="71" t="s">
        <v>2576</v>
      </c>
      <c r="DQ46" s="71" t="s">
        <v>2577</v>
      </c>
      <c r="DR46" s="71" t="s">
        <v>2578</v>
      </c>
      <c r="DS46" s="71" t="s">
        <v>2579</v>
      </c>
      <c r="DT46" s="71" t="s">
        <v>2580</v>
      </c>
      <c r="DU46" s="71" t="s">
        <v>2581</v>
      </c>
      <c r="DV46" s="71" t="s">
        <v>2582</v>
      </c>
      <c r="DW46" s="71" t="s">
        <v>2583</v>
      </c>
      <c r="DX46" s="71" t="s">
        <v>2584</v>
      </c>
      <c r="DY46" s="71" t="s">
        <v>2585</v>
      </c>
      <c r="DZ46" s="71" t="s">
        <v>2586</v>
      </c>
      <c r="EA46" s="71" t="s">
        <v>1084</v>
      </c>
      <c r="EB46" s="71" t="s">
        <v>2587</v>
      </c>
      <c r="EC46" s="71" t="s">
        <v>2588</v>
      </c>
      <c r="ED46" s="71" t="s">
        <v>2589</v>
      </c>
    </row>
    <row r="47" spans="2:155" x14ac:dyDescent="0.15">
      <c r="B47" s="133">
        <v>45299</v>
      </c>
      <c r="C47" s="39" t="s">
        <v>5701</v>
      </c>
      <c r="AU47" s="24" t="s">
        <v>396</v>
      </c>
      <c r="CO47" s="74"/>
      <c r="CP47" s="74" t="s">
        <v>2590</v>
      </c>
      <c r="CQ47" s="74" t="s">
        <v>2591</v>
      </c>
      <c r="CR47" s="74" t="s">
        <v>2592</v>
      </c>
      <c r="CS47" s="74" t="s">
        <v>2593</v>
      </c>
      <c r="CT47" s="74" t="s">
        <v>2594</v>
      </c>
      <c r="CU47" s="74" t="s">
        <v>2595</v>
      </c>
      <c r="CV47" s="74" t="s">
        <v>2433</v>
      </c>
      <c r="CW47" s="74" t="s">
        <v>2597</v>
      </c>
      <c r="CX47" s="74" t="s">
        <v>2598</v>
      </c>
      <c r="CY47" s="74" t="s">
        <v>2599</v>
      </c>
      <c r="CZ47" s="74" t="s">
        <v>2600</v>
      </c>
      <c r="DA47" s="74" t="s">
        <v>2355</v>
      </c>
      <c r="DB47" s="74" t="s">
        <v>2602</v>
      </c>
      <c r="DC47" s="74" t="s">
        <v>2603</v>
      </c>
      <c r="DD47" s="74"/>
      <c r="DE47" s="74" t="s">
        <v>2604</v>
      </c>
      <c r="DF47" s="144" t="s">
        <v>5754</v>
      </c>
      <c r="DG47" s="72" t="s">
        <v>2605</v>
      </c>
      <c r="DH47" s="72" t="s">
        <v>2606</v>
      </c>
      <c r="DI47" s="72" t="s">
        <v>2607</v>
      </c>
      <c r="DJ47" s="72" t="s">
        <v>2608</v>
      </c>
      <c r="DK47" s="72" t="s">
        <v>2609</v>
      </c>
      <c r="DL47" s="72" t="s">
        <v>2610</v>
      </c>
      <c r="DM47" s="72" t="s">
        <v>2611</v>
      </c>
      <c r="DN47" s="72" t="s">
        <v>2612</v>
      </c>
      <c r="DO47" s="72" t="s">
        <v>2613</v>
      </c>
      <c r="DP47" s="72" t="s">
        <v>2614</v>
      </c>
      <c r="DQ47" s="72" t="s">
        <v>2615</v>
      </c>
      <c r="DR47" s="72" t="s">
        <v>2616</v>
      </c>
      <c r="DS47" s="72" t="s">
        <v>2617</v>
      </c>
      <c r="DT47" s="72" t="s">
        <v>2618</v>
      </c>
      <c r="DU47" s="72" t="s">
        <v>2619</v>
      </c>
      <c r="DV47" s="72" t="s">
        <v>2620</v>
      </c>
      <c r="DW47" s="72" t="s">
        <v>2621</v>
      </c>
      <c r="DX47" s="72" t="s">
        <v>2622</v>
      </c>
      <c r="DY47" s="72" t="s">
        <v>2623</v>
      </c>
      <c r="DZ47" s="72" t="s">
        <v>2624</v>
      </c>
      <c r="EA47" s="72" t="s">
        <v>1124</v>
      </c>
      <c r="EB47" s="72" t="s">
        <v>2625</v>
      </c>
      <c r="EC47" s="72" t="s">
        <v>2626</v>
      </c>
      <c r="ED47" s="72" t="s">
        <v>2627</v>
      </c>
    </row>
    <row r="48" spans="2:155" x14ac:dyDescent="0.15">
      <c r="B48" s="133">
        <v>45333</v>
      </c>
      <c r="C48" s="39" t="s">
        <v>5702</v>
      </c>
      <c r="AU48" s="24" t="s">
        <v>397</v>
      </c>
      <c r="CP48" s="73" t="s">
        <v>2628</v>
      </c>
      <c r="CQ48" s="73" t="s">
        <v>2629</v>
      </c>
      <c r="CR48" s="73" t="s">
        <v>2630</v>
      </c>
      <c r="CS48" s="73" t="s">
        <v>2631</v>
      </c>
      <c r="CT48" s="73" t="s">
        <v>2632</v>
      </c>
      <c r="CU48" s="73" t="s">
        <v>2633</v>
      </c>
      <c r="CV48" s="73" t="s">
        <v>2474</v>
      </c>
      <c r="CW48" s="73" t="s">
        <v>2635</v>
      </c>
      <c r="CX48" s="73" t="s">
        <v>2636</v>
      </c>
      <c r="CY48" s="73" t="s">
        <v>2637</v>
      </c>
      <c r="CZ48" s="73" t="s">
        <v>2638</v>
      </c>
      <c r="DA48" s="73" t="s">
        <v>2397</v>
      </c>
      <c r="DB48" s="73" t="s">
        <v>2640</v>
      </c>
      <c r="DC48" s="73" t="s">
        <v>2641</v>
      </c>
      <c r="DE48" s="73" t="s">
        <v>2642</v>
      </c>
      <c r="DF48" s="145" t="s">
        <v>5755</v>
      </c>
      <c r="DG48" s="71" t="s">
        <v>2643</v>
      </c>
      <c r="DH48" s="71" t="s">
        <v>2644</v>
      </c>
      <c r="DI48" s="71" t="s">
        <v>2645</v>
      </c>
      <c r="DJ48" s="71" t="s">
        <v>2646</v>
      </c>
      <c r="DK48" s="71" t="s">
        <v>2647</v>
      </c>
      <c r="DL48" s="71" t="s">
        <v>2648</v>
      </c>
      <c r="DM48" s="71" t="s">
        <v>2649</v>
      </c>
      <c r="DN48" s="71" t="s">
        <v>2650</v>
      </c>
      <c r="DO48" s="71" t="s">
        <v>2651</v>
      </c>
      <c r="DP48" s="71" t="s">
        <v>2652</v>
      </c>
      <c r="DQ48" s="71" t="s">
        <v>2653</v>
      </c>
      <c r="DR48" s="71" t="s">
        <v>2654</v>
      </c>
      <c r="DS48" s="71" t="s">
        <v>2655</v>
      </c>
      <c r="DT48" s="71" t="s">
        <v>2656</v>
      </c>
      <c r="DU48" s="71" t="s">
        <v>2657</v>
      </c>
      <c r="DV48" s="71" t="s">
        <v>2658</v>
      </c>
      <c r="DW48" s="71" t="s">
        <v>2659</v>
      </c>
      <c r="DX48" s="71" t="s">
        <v>2660</v>
      </c>
      <c r="DY48" s="71" t="s">
        <v>2661</v>
      </c>
      <c r="DZ48" s="71" t="s">
        <v>2662</v>
      </c>
      <c r="EA48" s="71" t="s">
        <v>1164</v>
      </c>
      <c r="EB48" s="71" t="s">
        <v>2663</v>
      </c>
      <c r="EC48" s="71" t="s">
        <v>2664</v>
      </c>
      <c r="ED48" s="71" t="s">
        <v>2665</v>
      </c>
    </row>
    <row r="49" spans="2:134" x14ac:dyDescent="0.15">
      <c r="B49" s="133">
        <v>45334</v>
      </c>
      <c r="C49" s="39" t="s">
        <v>5717</v>
      </c>
      <c r="AU49" s="24" t="s">
        <v>399</v>
      </c>
      <c r="CO49" s="74"/>
      <c r="CP49" s="74" t="s">
        <v>2666</v>
      </c>
      <c r="CQ49" s="74" t="s">
        <v>2667</v>
      </c>
      <c r="CR49" s="74" t="s">
        <v>2668</v>
      </c>
      <c r="CS49" s="74" t="s">
        <v>2669</v>
      </c>
      <c r="CT49" s="74" t="s">
        <v>2670</v>
      </c>
      <c r="CU49" s="74" t="s">
        <v>2671</v>
      </c>
      <c r="CV49" s="74" t="s">
        <v>2515</v>
      </c>
      <c r="CW49" s="74" t="s">
        <v>2673</v>
      </c>
      <c r="CX49" s="74" t="s">
        <v>2674</v>
      </c>
      <c r="CY49" s="74" t="s">
        <v>2675</v>
      </c>
      <c r="CZ49" s="74" t="s">
        <v>2676</v>
      </c>
      <c r="DA49" s="74" t="s">
        <v>2438</v>
      </c>
      <c r="DB49" s="74" t="s">
        <v>2678</v>
      </c>
      <c r="DC49" s="74" t="s">
        <v>2679</v>
      </c>
      <c r="DD49" s="74"/>
      <c r="DE49" s="74" t="s">
        <v>2680</v>
      </c>
      <c r="DF49" s="144" t="s">
        <v>5756</v>
      </c>
      <c r="DG49" s="72" t="s">
        <v>2681</v>
      </c>
      <c r="DH49" s="72" t="s">
        <v>2682</v>
      </c>
      <c r="DI49" s="72" t="s">
        <v>2683</v>
      </c>
      <c r="DJ49" s="72" t="s">
        <v>2684</v>
      </c>
      <c r="DK49" s="72" t="s">
        <v>2685</v>
      </c>
      <c r="DL49" s="72" t="s">
        <v>2686</v>
      </c>
      <c r="DM49" s="72" t="s">
        <v>2687</v>
      </c>
      <c r="DN49" s="72" t="s">
        <v>2688</v>
      </c>
      <c r="DO49" s="72" t="s">
        <v>2689</v>
      </c>
      <c r="DP49" s="72" t="s">
        <v>2690</v>
      </c>
      <c r="DQ49" s="72" t="s">
        <v>2691</v>
      </c>
      <c r="DR49" s="72" t="s">
        <v>2692</v>
      </c>
      <c r="DS49" s="72" t="s">
        <v>2693</v>
      </c>
      <c r="DT49" s="72" t="s">
        <v>2694</v>
      </c>
      <c r="DU49" s="72" t="s">
        <v>2695</v>
      </c>
      <c r="DV49" s="72" t="s">
        <v>2696</v>
      </c>
      <c r="DW49" s="72" t="s">
        <v>2697</v>
      </c>
      <c r="DX49" s="72" t="s">
        <v>2698</v>
      </c>
      <c r="DY49" s="72" t="s">
        <v>2699</v>
      </c>
      <c r="DZ49" s="72" t="s">
        <v>2700</v>
      </c>
      <c r="EA49" s="72" t="s">
        <v>2701</v>
      </c>
      <c r="EB49" s="72" t="s">
        <v>2702</v>
      </c>
      <c r="EC49" s="72" t="s">
        <v>2703</v>
      </c>
      <c r="ED49" s="72" t="s">
        <v>2704</v>
      </c>
    </row>
    <row r="50" spans="2:134" x14ac:dyDescent="0.15">
      <c r="B50" s="133">
        <v>45345</v>
      </c>
      <c r="C50" s="39" t="s">
        <v>5703</v>
      </c>
      <c r="AU50" s="24" t="s">
        <v>400</v>
      </c>
      <c r="CP50" s="73" t="s">
        <v>2705</v>
      </c>
      <c r="CQ50" s="73" t="s">
        <v>2706</v>
      </c>
      <c r="CR50" s="73" t="s">
        <v>2707</v>
      </c>
      <c r="CS50" s="73" t="s">
        <v>2708</v>
      </c>
      <c r="CT50" s="73" t="s">
        <v>2709</v>
      </c>
      <c r="CU50" s="73" t="s">
        <v>2710</v>
      </c>
      <c r="CV50" s="73" t="s">
        <v>2556</v>
      </c>
      <c r="CW50" s="73" t="s">
        <v>2712</v>
      </c>
      <c r="CX50" s="73" t="s">
        <v>2713</v>
      </c>
      <c r="CY50" s="73" t="s">
        <v>2714</v>
      </c>
      <c r="CZ50" s="73" t="s">
        <v>2715</v>
      </c>
      <c r="DA50" s="73" t="s">
        <v>2479</v>
      </c>
      <c r="DB50" s="73" t="s">
        <v>2716</v>
      </c>
      <c r="DC50" s="73" t="s">
        <v>2717</v>
      </c>
      <c r="DE50" s="73" t="s">
        <v>2718</v>
      </c>
      <c r="DF50" s="145" t="s">
        <v>5757</v>
      </c>
      <c r="DG50" s="71" t="s">
        <v>2719</v>
      </c>
      <c r="DH50" s="71" t="s">
        <v>2720</v>
      </c>
      <c r="DI50" s="71" t="s">
        <v>2721</v>
      </c>
      <c r="DJ50" s="71" t="s">
        <v>2722</v>
      </c>
      <c r="DK50" s="71" t="s">
        <v>2723</v>
      </c>
      <c r="DL50" s="71" t="s">
        <v>2724</v>
      </c>
      <c r="DM50" s="71" t="s">
        <v>2725</v>
      </c>
      <c r="DN50" s="71" t="s">
        <v>2726</v>
      </c>
      <c r="DO50" s="71" t="s">
        <v>2727</v>
      </c>
      <c r="DP50" s="71" t="s">
        <v>2728</v>
      </c>
      <c r="DQ50" s="71" t="s">
        <v>2729</v>
      </c>
      <c r="DR50" s="71" t="s">
        <v>2730</v>
      </c>
      <c r="DS50" s="71" t="s">
        <v>2731</v>
      </c>
      <c r="DT50" s="71" t="s">
        <v>2732</v>
      </c>
      <c r="DU50" s="71" t="s">
        <v>2733</v>
      </c>
      <c r="DV50" s="71" t="s">
        <v>2734</v>
      </c>
      <c r="DW50" s="71" t="s">
        <v>2735</v>
      </c>
      <c r="DX50" s="71" t="s">
        <v>2736</v>
      </c>
      <c r="DY50" s="71" t="s">
        <v>2737</v>
      </c>
      <c r="DZ50" s="71" t="s">
        <v>2738</v>
      </c>
      <c r="EA50" s="71" t="s">
        <v>2739</v>
      </c>
      <c r="EB50" s="71" t="s">
        <v>2740</v>
      </c>
      <c r="EC50" s="71" t="s">
        <v>2741</v>
      </c>
      <c r="ED50" s="71" t="s">
        <v>2742</v>
      </c>
    </row>
    <row r="51" spans="2:134" x14ac:dyDescent="0.15">
      <c r="B51" s="133">
        <v>45371</v>
      </c>
      <c r="C51" s="39" t="s">
        <v>5704</v>
      </c>
      <c r="AU51" s="24" t="s">
        <v>401</v>
      </c>
      <c r="CO51" s="74"/>
      <c r="CP51" s="74" t="s">
        <v>2743</v>
      </c>
      <c r="CQ51" s="74" t="s">
        <v>2744</v>
      </c>
      <c r="CR51" s="74" t="s">
        <v>2745</v>
      </c>
      <c r="CS51" s="74" t="s">
        <v>2746</v>
      </c>
      <c r="CT51" s="74" t="s">
        <v>2747</v>
      </c>
      <c r="CU51" s="74" t="s">
        <v>2748</v>
      </c>
      <c r="CV51" s="74" t="s">
        <v>2596</v>
      </c>
      <c r="CW51" s="74" t="s">
        <v>2750</v>
      </c>
      <c r="CX51" s="74" t="s">
        <v>2751</v>
      </c>
      <c r="CY51" s="74" t="s">
        <v>2752</v>
      </c>
      <c r="CZ51" s="74" t="s">
        <v>2753</v>
      </c>
      <c r="DA51" s="74" t="s">
        <v>2520</v>
      </c>
      <c r="DB51" s="74" t="s">
        <v>2754</v>
      </c>
      <c r="DC51" s="74" t="s">
        <v>2755</v>
      </c>
      <c r="DD51" s="74"/>
      <c r="DE51" s="74" t="s">
        <v>2756</v>
      </c>
      <c r="DF51" s="144" t="s">
        <v>5758</v>
      </c>
      <c r="DG51" s="72" t="s">
        <v>2757</v>
      </c>
      <c r="DH51" s="72" t="s">
        <v>2758</v>
      </c>
      <c r="DI51" s="72" t="s">
        <v>2759</v>
      </c>
      <c r="DJ51" s="72" t="s">
        <v>2760</v>
      </c>
      <c r="DK51" s="72" t="s">
        <v>2761</v>
      </c>
      <c r="DL51" s="72" t="s">
        <v>2762</v>
      </c>
      <c r="DM51" s="72" t="s">
        <v>2763</v>
      </c>
      <c r="DN51" s="72" t="s">
        <v>2764</v>
      </c>
      <c r="DO51" s="72" t="s">
        <v>2765</v>
      </c>
      <c r="DP51" s="72" t="s">
        <v>2766</v>
      </c>
      <c r="DQ51" s="72" t="s">
        <v>2767</v>
      </c>
      <c r="DR51" s="72" t="s">
        <v>2768</v>
      </c>
      <c r="DS51" s="72" t="s">
        <v>2769</v>
      </c>
      <c r="DT51" s="72" t="s">
        <v>2770</v>
      </c>
      <c r="DU51" s="72" t="s">
        <v>2771</v>
      </c>
      <c r="DV51" s="72" t="s">
        <v>2772</v>
      </c>
      <c r="DW51" s="72" t="s">
        <v>2773</v>
      </c>
      <c r="DX51" s="72" t="s">
        <v>2774</v>
      </c>
      <c r="DY51" s="72" t="s">
        <v>2775</v>
      </c>
      <c r="DZ51" s="72" t="s">
        <v>2776</v>
      </c>
      <c r="EA51" s="72" t="s">
        <v>2777</v>
      </c>
      <c r="EB51" s="72" t="s">
        <v>2778</v>
      </c>
      <c r="EC51" s="72" t="s">
        <v>2779</v>
      </c>
      <c r="ED51" s="72" t="s">
        <v>2780</v>
      </c>
    </row>
    <row r="52" spans="2:134" x14ac:dyDescent="0.15">
      <c r="B52" s="133">
        <v>45411</v>
      </c>
      <c r="C52" s="39" t="s">
        <v>5705</v>
      </c>
      <c r="AU52" s="24" t="s">
        <v>402</v>
      </c>
      <c r="CP52" s="73" t="s">
        <v>2781</v>
      </c>
      <c r="CQ52" s="73" t="s">
        <v>2782</v>
      </c>
      <c r="CR52" s="73" t="s">
        <v>2540</v>
      </c>
      <c r="CS52" s="73" t="s">
        <v>2783</v>
      </c>
      <c r="CT52" s="73" t="s">
        <v>2784</v>
      </c>
      <c r="CU52" s="73" t="s">
        <v>2785</v>
      </c>
      <c r="CV52" s="73" t="s">
        <v>2634</v>
      </c>
      <c r="CW52" s="73" t="s">
        <v>2787</v>
      </c>
      <c r="CX52" s="73" t="s">
        <v>2788</v>
      </c>
      <c r="CY52" s="73" t="s">
        <v>2789</v>
      </c>
      <c r="CZ52" s="73" t="s">
        <v>2790</v>
      </c>
      <c r="DA52" s="73" t="s">
        <v>2561</v>
      </c>
      <c r="DB52" s="73" t="s">
        <v>2791</v>
      </c>
      <c r="DC52" s="73" t="s">
        <v>2792</v>
      </c>
      <c r="DE52" s="73" t="s">
        <v>2793</v>
      </c>
      <c r="DF52" s="145" t="s">
        <v>5759</v>
      </c>
      <c r="DG52" s="71" t="s">
        <v>2794</v>
      </c>
      <c r="DH52" s="71" t="s">
        <v>2795</v>
      </c>
      <c r="DI52" s="71" t="s">
        <v>2796</v>
      </c>
      <c r="DJ52" s="71" t="s">
        <v>2797</v>
      </c>
      <c r="DK52" s="71" t="s">
        <v>2798</v>
      </c>
      <c r="DL52" s="71" t="s">
        <v>2799</v>
      </c>
      <c r="DM52" s="71" t="s">
        <v>2800</v>
      </c>
      <c r="DN52" s="71" t="s">
        <v>2801</v>
      </c>
      <c r="DO52" s="71" t="s">
        <v>2802</v>
      </c>
      <c r="DP52" s="71" t="s">
        <v>2803</v>
      </c>
      <c r="DQ52" s="71" t="s">
        <v>2804</v>
      </c>
      <c r="DR52" s="71" t="s">
        <v>2805</v>
      </c>
      <c r="DS52" s="71" t="s">
        <v>2806</v>
      </c>
      <c r="DT52" s="71" t="s">
        <v>2807</v>
      </c>
      <c r="DU52" s="71" t="s">
        <v>2808</v>
      </c>
      <c r="DV52" s="71" t="s">
        <v>2809</v>
      </c>
      <c r="DW52" s="71" t="s">
        <v>2810</v>
      </c>
      <c r="DX52" s="71" t="s">
        <v>2811</v>
      </c>
      <c r="DY52" s="71" t="s">
        <v>2812</v>
      </c>
      <c r="DZ52" s="71" t="s">
        <v>2813</v>
      </c>
      <c r="EA52" s="71" t="s">
        <v>2814</v>
      </c>
      <c r="EB52" s="71" t="s">
        <v>2815</v>
      </c>
      <c r="EC52" s="71" t="s">
        <v>2816</v>
      </c>
      <c r="ED52" s="71" t="s">
        <v>2817</v>
      </c>
    </row>
    <row r="53" spans="2:134" x14ac:dyDescent="0.15">
      <c r="B53" s="133">
        <v>45415</v>
      </c>
      <c r="C53" s="39" t="s">
        <v>5706</v>
      </c>
      <c r="AU53" s="24" t="s">
        <v>403</v>
      </c>
      <c r="CO53" s="74"/>
      <c r="CP53" s="74" t="s">
        <v>2818</v>
      </c>
      <c r="CQ53" s="74" t="s">
        <v>2819</v>
      </c>
      <c r="CR53" s="74" t="s">
        <v>2581</v>
      </c>
      <c r="CS53" s="74" t="s">
        <v>2820</v>
      </c>
      <c r="CT53" s="74" t="s">
        <v>2821</v>
      </c>
      <c r="CU53" s="74" t="s">
        <v>2822</v>
      </c>
      <c r="CV53" s="74" t="s">
        <v>2672</v>
      </c>
      <c r="CW53" s="74" t="s">
        <v>2824</v>
      </c>
      <c r="CX53" s="74" t="s">
        <v>2825</v>
      </c>
      <c r="CY53" s="74" t="s">
        <v>2826</v>
      </c>
      <c r="CZ53" s="74" t="s">
        <v>2827</v>
      </c>
      <c r="DA53" s="74" t="s">
        <v>2601</v>
      </c>
      <c r="DB53" s="74" t="s">
        <v>2828</v>
      </c>
      <c r="DC53" s="74" t="s">
        <v>2829</v>
      </c>
      <c r="DD53" s="74"/>
      <c r="DE53" s="74" t="s">
        <v>2830</v>
      </c>
      <c r="DF53" s="144" t="s">
        <v>5760</v>
      </c>
      <c r="DG53" s="72" t="s">
        <v>2831</v>
      </c>
      <c r="DH53" s="72" t="s">
        <v>2832</v>
      </c>
      <c r="DI53" s="72" t="s">
        <v>2833</v>
      </c>
      <c r="DJ53" s="72" t="s">
        <v>2834</v>
      </c>
      <c r="DK53" s="72" t="s">
        <v>2835</v>
      </c>
      <c r="DL53" s="72" t="s">
        <v>2836</v>
      </c>
      <c r="DM53" s="72" t="s">
        <v>2837</v>
      </c>
      <c r="DN53" s="72" t="s">
        <v>2838</v>
      </c>
      <c r="DO53" s="72" t="s">
        <v>2839</v>
      </c>
      <c r="DP53" s="72" t="s">
        <v>2840</v>
      </c>
      <c r="DQ53" s="72" t="s">
        <v>2841</v>
      </c>
      <c r="DR53" s="72" t="s">
        <v>2842</v>
      </c>
      <c r="DS53" s="72" t="s">
        <v>2843</v>
      </c>
      <c r="DT53" s="72" t="s">
        <v>2844</v>
      </c>
      <c r="DU53" s="72" t="s">
        <v>2845</v>
      </c>
      <c r="DV53" s="72" t="s">
        <v>2846</v>
      </c>
      <c r="DW53" s="72" t="s">
        <v>2847</v>
      </c>
      <c r="DX53" s="72" t="s">
        <v>2848</v>
      </c>
      <c r="DY53" s="72" t="s">
        <v>2849</v>
      </c>
      <c r="DZ53" s="72" t="s">
        <v>2850</v>
      </c>
      <c r="EA53" s="72" t="s">
        <v>2851</v>
      </c>
      <c r="EB53" s="72" t="s">
        <v>2852</v>
      </c>
      <c r="EC53" s="72" t="s">
        <v>2853</v>
      </c>
      <c r="ED53" s="72" t="s">
        <v>2854</v>
      </c>
    </row>
    <row r="54" spans="2:134" x14ac:dyDescent="0.15">
      <c r="B54" s="133">
        <v>45416</v>
      </c>
      <c r="C54" s="39" t="s">
        <v>5707</v>
      </c>
      <c r="AU54" s="24" t="s">
        <v>404</v>
      </c>
      <c r="CP54" s="73" t="s">
        <v>2855</v>
      </c>
      <c r="CQ54" s="73" t="s">
        <v>2856</v>
      </c>
      <c r="CR54" s="73" t="s">
        <v>2857</v>
      </c>
      <c r="CS54" s="73" t="s">
        <v>2858</v>
      </c>
      <c r="CT54" s="73" t="s">
        <v>2859</v>
      </c>
      <c r="CU54" s="73" t="s">
        <v>2860</v>
      </c>
      <c r="CV54" s="73" t="s">
        <v>2711</v>
      </c>
      <c r="CW54" s="73" t="s">
        <v>2862</v>
      </c>
      <c r="CX54" s="73" t="s">
        <v>2863</v>
      </c>
      <c r="CY54" s="73" t="s">
        <v>2864</v>
      </c>
      <c r="CZ54" s="73" t="s">
        <v>2865</v>
      </c>
      <c r="DA54" s="73" t="s">
        <v>2639</v>
      </c>
      <c r="DB54" s="73" t="s">
        <v>2867</v>
      </c>
      <c r="DC54" s="73" t="s">
        <v>2868</v>
      </c>
      <c r="DE54" s="73" t="s">
        <v>2869</v>
      </c>
      <c r="DF54" s="145" t="s">
        <v>5761</v>
      </c>
      <c r="DG54" s="71" t="s">
        <v>2870</v>
      </c>
      <c r="DH54" s="71" t="s">
        <v>2871</v>
      </c>
      <c r="DI54" s="71" t="s">
        <v>2872</v>
      </c>
      <c r="DJ54" s="71" t="s">
        <v>2873</v>
      </c>
      <c r="DK54" s="71" t="s">
        <v>2874</v>
      </c>
      <c r="DL54" s="71" t="s">
        <v>2875</v>
      </c>
      <c r="DM54" s="71" t="s">
        <v>2876</v>
      </c>
      <c r="DN54" s="71" t="s">
        <v>2877</v>
      </c>
      <c r="DO54" s="71" t="s">
        <v>2878</v>
      </c>
      <c r="DP54" s="71" t="s">
        <v>2879</v>
      </c>
      <c r="DQ54" s="71" t="s">
        <v>2880</v>
      </c>
      <c r="DR54" s="71" t="s">
        <v>2881</v>
      </c>
      <c r="DS54" s="71" t="s">
        <v>2882</v>
      </c>
      <c r="DT54" s="71" t="s">
        <v>2883</v>
      </c>
      <c r="DU54" s="71" t="s">
        <v>2884</v>
      </c>
      <c r="DV54" s="71" t="s">
        <v>2885</v>
      </c>
      <c r="DW54" s="71" t="s">
        <v>2886</v>
      </c>
      <c r="DX54" s="71" t="s">
        <v>2887</v>
      </c>
      <c r="DZ54" s="71" t="s">
        <v>2888</v>
      </c>
      <c r="EA54" s="71" t="s">
        <v>2889</v>
      </c>
      <c r="EB54" s="71" t="s">
        <v>2890</v>
      </c>
      <c r="EC54" s="71" t="s">
        <v>2891</v>
      </c>
      <c r="ED54" s="71" t="s">
        <v>2892</v>
      </c>
    </row>
    <row r="55" spans="2:134" x14ac:dyDescent="0.15">
      <c r="B55" s="133">
        <v>45417</v>
      </c>
      <c r="C55" s="39" t="s">
        <v>5708</v>
      </c>
      <c r="AU55" s="24" t="s">
        <v>405</v>
      </c>
      <c r="CO55" s="74"/>
      <c r="CP55" s="74" t="s">
        <v>2893</v>
      </c>
      <c r="CQ55" s="74" t="s">
        <v>2894</v>
      </c>
      <c r="CR55" s="74" t="s">
        <v>2895</v>
      </c>
      <c r="CS55" s="74" t="s">
        <v>2896</v>
      </c>
      <c r="CT55" s="74" t="s">
        <v>2897</v>
      </c>
      <c r="CU55" s="74" t="s">
        <v>2898</v>
      </c>
      <c r="CV55" s="74" t="s">
        <v>2749</v>
      </c>
      <c r="CW55" s="74" t="s">
        <v>2900</v>
      </c>
      <c r="CX55" s="74" t="s">
        <v>2901</v>
      </c>
      <c r="CY55" s="74" t="s">
        <v>2902</v>
      </c>
      <c r="CZ55" s="74" t="s">
        <v>2903</v>
      </c>
      <c r="DA55" s="74" t="s">
        <v>2677</v>
      </c>
      <c r="DB55" s="74" t="s">
        <v>2905</v>
      </c>
      <c r="DC55" s="74" t="s">
        <v>2906</v>
      </c>
      <c r="DD55" s="74"/>
      <c r="DE55" s="74" t="s">
        <v>2907</v>
      </c>
      <c r="DF55" s="144" t="s">
        <v>5762</v>
      </c>
      <c r="DG55" s="72" t="s">
        <v>2908</v>
      </c>
      <c r="DH55" s="72" t="s">
        <v>2909</v>
      </c>
      <c r="DI55" s="72" t="s">
        <v>2910</v>
      </c>
      <c r="DJ55" s="72" t="s">
        <v>2911</v>
      </c>
      <c r="DK55" s="72" t="s">
        <v>2912</v>
      </c>
      <c r="DL55" s="72" t="s">
        <v>2913</v>
      </c>
      <c r="DM55" s="72" t="s">
        <v>2914</v>
      </c>
      <c r="DN55" s="72" t="s">
        <v>2915</v>
      </c>
      <c r="DO55" s="72" t="s">
        <v>2916</v>
      </c>
      <c r="DP55" s="72" t="s">
        <v>2917</v>
      </c>
      <c r="DQ55" s="72" t="s">
        <v>2918</v>
      </c>
      <c r="DR55" s="72" t="s">
        <v>2919</v>
      </c>
      <c r="DS55" s="72" t="s">
        <v>2920</v>
      </c>
      <c r="DT55" s="72" t="s">
        <v>2921</v>
      </c>
      <c r="DU55" s="72" t="s">
        <v>2922</v>
      </c>
      <c r="DV55" s="72" t="s">
        <v>2923</v>
      </c>
      <c r="DW55" s="72" t="s">
        <v>2924</v>
      </c>
      <c r="DX55" s="72" t="s">
        <v>2925</v>
      </c>
      <c r="DY55" s="72"/>
      <c r="DZ55" s="72" t="s">
        <v>2926</v>
      </c>
      <c r="EA55" s="72" t="s">
        <v>2927</v>
      </c>
      <c r="EB55" s="72" t="s">
        <v>2928</v>
      </c>
      <c r="EC55" s="72" t="s">
        <v>2929</v>
      </c>
      <c r="ED55" s="72" t="s">
        <v>2930</v>
      </c>
    </row>
    <row r="56" spans="2:134" x14ac:dyDescent="0.15">
      <c r="B56" s="133">
        <v>45418</v>
      </c>
      <c r="C56" s="39" t="s">
        <v>5717</v>
      </c>
      <c r="AU56" s="24" t="s">
        <v>406</v>
      </c>
      <c r="CP56" s="73" t="s">
        <v>2931</v>
      </c>
      <c r="CQ56" s="73" t="s">
        <v>2932</v>
      </c>
      <c r="CR56" s="73" t="s">
        <v>2933</v>
      </c>
      <c r="CS56" s="73" t="s">
        <v>2934</v>
      </c>
      <c r="CT56" s="73" t="s">
        <v>2935</v>
      </c>
      <c r="CU56" s="73" t="s">
        <v>2936</v>
      </c>
      <c r="CV56" s="73" t="s">
        <v>2786</v>
      </c>
      <c r="CW56" s="73" t="s">
        <v>2938</v>
      </c>
      <c r="CX56" s="73" t="s">
        <v>2939</v>
      </c>
      <c r="CY56" s="73" t="s">
        <v>2940</v>
      </c>
      <c r="CZ56" s="73" t="s">
        <v>2941</v>
      </c>
      <c r="DA56" s="73" t="s">
        <v>2610</v>
      </c>
      <c r="DB56" s="73" t="s">
        <v>2943</v>
      </c>
      <c r="DC56" s="73" t="s">
        <v>2944</v>
      </c>
      <c r="DF56" s="145" t="s">
        <v>5763</v>
      </c>
      <c r="DG56" s="71" t="s">
        <v>2799</v>
      </c>
      <c r="DH56" s="71" t="s">
        <v>2945</v>
      </c>
      <c r="DI56" s="71" t="s">
        <v>2946</v>
      </c>
      <c r="DJ56" s="71" t="s">
        <v>2947</v>
      </c>
      <c r="DK56" s="71" t="s">
        <v>2948</v>
      </c>
      <c r="DL56" s="71" t="s">
        <v>2949</v>
      </c>
      <c r="DM56" s="71" t="s">
        <v>2950</v>
      </c>
      <c r="DN56" s="71" t="s">
        <v>2951</v>
      </c>
      <c r="DO56" s="71" t="s">
        <v>2952</v>
      </c>
      <c r="DP56" s="71" t="s">
        <v>2953</v>
      </c>
      <c r="DQ56" s="71" t="s">
        <v>2954</v>
      </c>
      <c r="DR56" s="71" t="s">
        <v>2955</v>
      </c>
      <c r="DS56" s="71" t="s">
        <v>2956</v>
      </c>
      <c r="DT56" s="71" t="s">
        <v>2957</v>
      </c>
      <c r="DU56" s="71" t="s">
        <v>2958</v>
      </c>
      <c r="DV56" s="71" t="s">
        <v>2959</v>
      </c>
      <c r="DW56" s="71" t="s">
        <v>2960</v>
      </c>
      <c r="DX56" s="71" t="s">
        <v>2961</v>
      </c>
      <c r="DZ56" s="71" t="s">
        <v>2962</v>
      </c>
      <c r="EA56" s="71" t="s">
        <v>2963</v>
      </c>
      <c r="EB56" s="71" t="s">
        <v>2964</v>
      </c>
      <c r="EC56" s="71" t="s">
        <v>2965</v>
      </c>
      <c r="ED56" s="71" t="s">
        <v>2966</v>
      </c>
    </row>
    <row r="57" spans="2:134" x14ac:dyDescent="0.15">
      <c r="B57" s="133">
        <v>45488</v>
      </c>
      <c r="C57" s="39" t="s">
        <v>5709</v>
      </c>
      <c r="AU57" s="24" t="s">
        <v>407</v>
      </c>
      <c r="CO57" s="74"/>
      <c r="CP57" s="74" t="s">
        <v>2967</v>
      </c>
      <c r="CQ57" s="74" t="s">
        <v>2968</v>
      </c>
      <c r="CR57" s="74" t="s">
        <v>2969</v>
      </c>
      <c r="CS57" s="74" t="s">
        <v>2970</v>
      </c>
      <c r="CT57" s="74" t="s">
        <v>2971</v>
      </c>
      <c r="CU57" s="74" t="s">
        <v>2972</v>
      </c>
      <c r="CV57" s="74" t="s">
        <v>2823</v>
      </c>
      <c r="CW57" s="74" t="s">
        <v>2974</v>
      </c>
      <c r="CX57" s="74" t="s">
        <v>2975</v>
      </c>
      <c r="CY57" s="74" t="s">
        <v>2976</v>
      </c>
      <c r="CZ57" s="74" t="s">
        <v>2977</v>
      </c>
      <c r="DA57" s="74" t="s">
        <v>2648</v>
      </c>
      <c r="DB57" s="74" t="s">
        <v>1924</v>
      </c>
      <c r="DC57" s="74" t="s">
        <v>2979</v>
      </c>
      <c r="DD57" s="74"/>
      <c r="DE57" s="74"/>
      <c r="DF57" s="144" t="s">
        <v>5764</v>
      </c>
      <c r="DG57" s="72" t="s">
        <v>2836</v>
      </c>
      <c r="DH57" s="72" t="s">
        <v>2980</v>
      </c>
      <c r="DI57" s="72" t="s">
        <v>2981</v>
      </c>
      <c r="DJ57" s="72" t="s">
        <v>2982</v>
      </c>
      <c r="DK57" s="72" t="s">
        <v>2983</v>
      </c>
      <c r="DL57" s="72" t="s">
        <v>2984</v>
      </c>
      <c r="DM57" s="72" t="s">
        <v>2985</v>
      </c>
      <c r="DN57" s="72" t="s">
        <v>2986</v>
      </c>
      <c r="DO57" s="72" t="s">
        <v>2987</v>
      </c>
      <c r="DP57" s="72" t="s">
        <v>2988</v>
      </c>
      <c r="DQ57" s="72" t="s">
        <v>2989</v>
      </c>
      <c r="DR57" s="72" t="s">
        <v>2990</v>
      </c>
      <c r="DS57" s="72" t="s">
        <v>2991</v>
      </c>
      <c r="DT57" s="72" t="s">
        <v>2992</v>
      </c>
      <c r="DU57" s="72" t="s">
        <v>2993</v>
      </c>
      <c r="DV57" s="72" t="s">
        <v>2994</v>
      </c>
      <c r="DW57" s="72" t="s">
        <v>2995</v>
      </c>
      <c r="DX57" s="72" t="s">
        <v>2996</v>
      </c>
      <c r="DY57" s="72"/>
      <c r="DZ57" s="72" t="s">
        <v>2997</v>
      </c>
      <c r="EA57" s="72" t="s">
        <v>2998</v>
      </c>
      <c r="EB57" s="72" t="s">
        <v>2999</v>
      </c>
      <c r="EC57" s="72" t="s">
        <v>3000</v>
      </c>
      <c r="ED57" s="72" t="s">
        <v>3001</v>
      </c>
    </row>
    <row r="58" spans="2:134" x14ac:dyDescent="0.15">
      <c r="B58" s="133">
        <v>45515</v>
      </c>
      <c r="C58" s="39" t="s">
        <v>5710</v>
      </c>
      <c r="AU58" s="24" t="s">
        <v>307</v>
      </c>
      <c r="CP58" s="73" t="s">
        <v>3002</v>
      </c>
      <c r="CQ58" s="73" t="s">
        <v>3003</v>
      </c>
      <c r="CR58" s="73" t="s">
        <v>3004</v>
      </c>
      <c r="CS58" s="73" t="s">
        <v>3005</v>
      </c>
      <c r="CT58" s="73" t="s">
        <v>3006</v>
      </c>
      <c r="CU58" s="73" t="s">
        <v>3007</v>
      </c>
      <c r="CV58" s="73" t="s">
        <v>2861</v>
      </c>
      <c r="CW58" s="73" t="s">
        <v>3009</v>
      </c>
      <c r="CX58" s="73" t="s">
        <v>3010</v>
      </c>
      <c r="CY58" s="73" t="s">
        <v>3011</v>
      </c>
      <c r="CZ58" s="73" t="s">
        <v>3012</v>
      </c>
      <c r="DA58" s="73" t="s">
        <v>2686</v>
      </c>
      <c r="DB58" s="73" t="s">
        <v>1965</v>
      </c>
      <c r="DC58" s="73" t="s">
        <v>3014</v>
      </c>
      <c r="DF58" s="145" t="s">
        <v>5765</v>
      </c>
      <c r="DG58" s="71" t="s">
        <v>2875</v>
      </c>
      <c r="DH58" s="71" t="s">
        <v>3015</v>
      </c>
      <c r="DI58" s="71" t="s">
        <v>3016</v>
      </c>
      <c r="DJ58" s="71" t="s">
        <v>3017</v>
      </c>
      <c r="DK58" s="71" t="s">
        <v>3018</v>
      </c>
      <c r="DL58" s="71" t="s">
        <v>3019</v>
      </c>
      <c r="DM58" s="71" t="s">
        <v>3020</v>
      </c>
      <c r="DN58" s="71" t="s">
        <v>3021</v>
      </c>
      <c r="DO58" s="71" t="s">
        <v>3022</v>
      </c>
      <c r="DP58" s="71" t="s">
        <v>3023</v>
      </c>
      <c r="DQ58" s="71" t="s">
        <v>3024</v>
      </c>
      <c r="DR58" s="71" t="s">
        <v>3025</v>
      </c>
      <c r="DS58" s="71" t="s">
        <v>3026</v>
      </c>
      <c r="DT58" s="71" t="s">
        <v>3027</v>
      </c>
      <c r="DU58" s="71" t="s">
        <v>3028</v>
      </c>
      <c r="DV58" s="71" t="s">
        <v>3029</v>
      </c>
      <c r="DW58" s="71" t="s">
        <v>3030</v>
      </c>
      <c r="DX58" s="71" t="s">
        <v>3031</v>
      </c>
      <c r="DZ58" s="71" t="s">
        <v>3032</v>
      </c>
      <c r="EA58" s="71" t="s">
        <v>3033</v>
      </c>
      <c r="EB58" s="71" t="s">
        <v>3034</v>
      </c>
      <c r="EC58" s="71" t="s">
        <v>3035</v>
      </c>
      <c r="ED58" s="71" t="s">
        <v>3036</v>
      </c>
    </row>
    <row r="59" spans="2:134" x14ac:dyDescent="0.15">
      <c r="B59" s="133">
        <v>45516</v>
      </c>
      <c r="C59" s="39" t="s">
        <v>5717</v>
      </c>
      <c r="AU59" s="24" t="s">
        <v>308</v>
      </c>
      <c r="CO59" s="74"/>
      <c r="CP59" s="74" t="s">
        <v>3037</v>
      </c>
      <c r="CQ59" s="74" t="s">
        <v>3038</v>
      </c>
      <c r="CR59" s="74" t="s">
        <v>3039</v>
      </c>
      <c r="CS59" s="74" t="s">
        <v>3040</v>
      </c>
      <c r="CT59" s="74" t="s">
        <v>3041</v>
      </c>
      <c r="CU59" s="74" t="s">
        <v>3042</v>
      </c>
      <c r="CV59" s="74" t="s">
        <v>2899</v>
      </c>
      <c r="CW59" s="74" t="s">
        <v>3044</v>
      </c>
      <c r="CX59" s="74" t="s">
        <v>3045</v>
      </c>
      <c r="CY59" s="74" t="s">
        <v>3046</v>
      </c>
      <c r="CZ59" s="74" t="s">
        <v>3047</v>
      </c>
      <c r="DA59" s="74" t="s">
        <v>2724</v>
      </c>
      <c r="DB59" s="74" t="s">
        <v>3049</v>
      </c>
      <c r="DC59" s="74" t="s">
        <v>3050</v>
      </c>
      <c r="DD59" s="74"/>
      <c r="DE59" s="74"/>
      <c r="DF59" s="144" t="s">
        <v>5766</v>
      </c>
      <c r="DG59" s="72" t="s">
        <v>2913</v>
      </c>
      <c r="DH59" s="72" t="s">
        <v>3051</v>
      </c>
      <c r="DI59" s="72" t="s">
        <v>3052</v>
      </c>
      <c r="DJ59" s="72" t="s">
        <v>3053</v>
      </c>
      <c r="DK59" s="72" t="s">
        <v>3054</v>
      </c>
      <c r="DL59" s="72" t="s">
        <v>3055</v>
      </c>
      <c r="DM59" s="72" t="s">
        <v>3056</v>
      </c>
      <c r="DN59" s="72" t="s">
        <v>3057</v>
      </c>
      <c r="DO59" s="72" t="s">
        <v>3058</v>
      </c>
      <c r="DP59" s="72" t="s">
        <v>3059</v>
      </c>
      <c r="DQ59" s="72" t="s">
        <v>3060</v>
      </c>
      <c r="DR59" s="72" t="s">
        <v>3061</v>
      </c>
      <c r="DS59" s="72" t="s">
        <v>3062</v>
      </c>
      <c r="DT59" s="72" t="s">
        <v>3063</v>
      </c>
      <c r="DU59" s="72" t="s">
        <v>3064</v>
      </c>
      <c r="DV59" s="72" t="s">
        <v>3065</v>
      </c>
      <c r="DW59" s="72" t="s">
        <v>3066</v>
      </c>
      <c r="DX59" s="72" t="s">
        <v>3067</v>
      </c>
      <c r="DY59" s="72"/>
      <c r="DZ59" s="72" t="s">
        <v>3068</v>
      </c>
      <c r="EA59" s="72" t="s">
        <v>3069</v>
      </c>
      <c r="EB59" s="72" t="s">
        <v>3070</v>
      </c>
      <c r="EC59" s="72" t="s">
        <v>3071</v>
      </c>
      <c r="ED59" s="72" t="s">
        <v>3072</v>
      </c>
    </row>
    <row r="60" spans="2:134" x14ac:dyDescent="0.15">
      <c r="B60" s="133">
        <v>45551</v>
      </c>
      <c r="C60" s="39" t="s">
        <v>5711</v>
      </c>
      <c r="AU60" s="24" t="s">
        <v>309</v>
      </c>
      <c r="CP60" s="73" t="s">
        <v>3073</v>
      </c>
      <c r="CQ60" s="73" t="s">
        <v>3074</v>
      </c>
      <c r="CR60" s="73" t="s">
        <v>3075</v>
      </c>
      <c r="CS60" s="73" t="s">
        <v>3076</v>
      </c>
      <c r="CT60" s="73" t="s">
        <v>3077</v>
      </c>
      <c r="CU60" s="73" t="s">
        <v>3078</v>
      </c>
      <c r="CV60" s="73" t="s">
        <v>2937</v>
      </c>
      <c r="CW60" s="73" t="s">
        <v>3080</v>
      </c>
      <c r="CX60" s="73" t="s">
        <v>3081</v>
      </c>
      <c r="CY60" s="73" t="s">
        <v>3082</v>
      </c>
      <c r="CZ60" s="73" t="s">
        <v>3083</v>
      </c>
      <c r="DA60" s="73" t="s">
        <v>2866</v>
      </c>
      <c r="DB60" s="73" t="s">
        <v>3085</v>
      </c>
      <c r="DC60" s="73" t="s">
        <v>3086</v>
      </c>
      <c r="DF60" s="145" t="s">
        <v>5767</v>
      </c>
      <c r="DG60" s="71" t="s">
        <v>3087</v>
      </c>
      <c r="DH60" s="71" t="s">
        <v>3088</v>
      </c>
      <c r="DI60" s="71" t="s">
        <v>3089</v>
      </c>
      <c r="DJ60" s="71" t="s">
        <v>3090</v>
      </c>
      <c r="DK60" s="71" t="s">
        <v>3091</v>
      </c>
      <c r="DL60" s="71" t="s">
        <v>3092</v>
      </c>
      <c r="DM60" s="71" t="s">
        <v>3093</v>
      </c>
      <c r="DN60" s="71" t="s">
        <v>3094</v>
      </c>
      <c r="DO60" s="71" t="s">
        <v>3095</v>
      </c>
      <c r="DP60" s="71" t="s">
        <v>3096</v>
      </c>
      <c r="DQ60" s="71" t="s">
        <v>3097</v>
      </c>
      <c r="DR60" s="71" t="s">
        <v>3098</v>
      </c>
      <c r="DS60" s="71" t="s">
        <v>3099</v>
      </c>
      <c r="DT60" s="71" t="s">
        <v>3100</v>
      </c>
      <c r="DU60" s="71" t="s">
        <v>3101</v>
      </c>
      <c r="DV60" s="71" t="s">
        <v>3102</v>
      </c>
      <c r="DW60" s="71" t="s">
        <v>3103</v>
      </c>
      <c r="DX60" s="71" t="s">
        <v>3104</v>
      </c>
      <c r="DZ60" s="71" t="s">
        <v>3105</v>
      </c>
      <c r="EA60" s="71" t="s">
        <v>3106</v>
      </c>
      <c r="EB60" s="71" t="s">
        <v>3107</v>
      </c>
      <c r="EC60" s="71" t="s">
        <v>3108</v>
      </c>
      <c r="ED60" s="71" t="s">
        <v>3109</v>
      </c>
    </row>
    <row r="61" spans="2:134" x14ac:dyDescent="0.15">
      <c r="B61" s="133">
        <v>45557</v>
      </c>
      <c r="C61" s="39" t="s">
        <v>5712</v>
      </c>
      <c r="AU61" s="24" t="s">
        <v>310</v>
      </c>
      <c r="CO61" s="74"/>
      <c r="CP61" s="74" t="s">
        <v>3110</v>
      </c>
      <c r="CQ61" s="74" t="s">
        <v>3111</v>
      </c>
      <c r="CR61" s="74" t="s">
        <v>3112</v>
      </c>
      <c r="CS61" s="74" t="s">
        <v>3113</v>
      </c>
      <c r="CT61" s="74" t="s">
        <v>3114</v>
      </c>
      <c r="CU61" s="74" t="s">
        <v>3115</v>
      </c>
      <c r="CV61" s="74" t="s">
        <v>2973</v>
      </c>
      <c r="CW61" s="74" t="s">
        <v>3117</v>
      </c>
      <c r="CX61" s="74" t="s">
        <v>3118</v>
      </c>
      <c r="CY61" s="74" t="s">
        <v>3119</v>
      </c>
      <c r="CZ61" s="74" t="s">
        <v>3120</v>
      </c>
      <c r="DA61" s="74" t="s">
        <v>2904</v>
      </c>
      <c r="DB61" s="74" t="s">
        <v>3121</v>
      </c>
      <c r="DC61" s="74" t="s">
        <v>3122</v>
      </c>
      <c r="DD61" s="74"/>
      <c r="DE61" s="74"/>
      <c r="DF61" s="144" t="s">
        <v>5768</v>
      </c>
      <c r="DG61" s="72"/>
      <c r="DH61" s="72" t="s">
        <v>3123</v>
      </c>
      <c r="DI61" s="72" t="s">
        <v>3124</v>
      </c>
      <c r="DJ61" s="72" t="s">
        <v>3125</v>
      </c>
      <c r="DK61" s="72" t="s">
        <v>3126</v>
      </c>
      <c r="DL61" s="72" t="s">
        <v>3127</v>
      </c>
      <c r="DM61" s="72" t="s">
        <v>3128</v>
      </c>
      <c r="DN61" s="72" t="s">
        <v>3129</v>
      </c>
      <c r="DO61" s="72" t="s">
        <v>3130</v>
      </c>
      <c r="DP61" s="72" t="s">
        <v>3131</v>
      </c>
      <c r="DQ61" s="72" t="s">
        <v>3132</v>
      </c>
      <c r="DR61" s="72" t="s">
        <v>3133</v>
      </c>
      <c r="DS61" s="72" t="s">
        <v>3134</v>
      </c>
      <c r="DT61" s="72" t="s">
        <v>3135</v>
      </c>
      <c r="DU61" s="72" t="s">
        <v>2757</v>
      </c>
      <c r="DV61" s="72" t="s">
        <v>3136</v>
      </c>
      <c r="DW61" s="72" t="s">
        <v>3137</v>
      </c>
      <c r="DX61" s="72" t="s">
        <v>3138</v>
      </c>
      <c r="DY61" s="72"/>
      <c r="DZ61" s="72" t="s">
        <v>3139</v>
      </c>
      <c r="EA61" s="72" t="s">
        <v>3140</v>
      </c>
      <c r="EB61" s="72" t="s">
        <v>3141</v>
      </c>
      <c r="EC61" s="72" t="s">
        <v>3142</v>
      </c>
      <c r="ED61" s="72" t="s">
        <v>3143</v>
      </c>
    </row>
    <row r="62" spans="2:134" x14ac:dyDescent="0.15">
      <c r="B62" s="133">
        <v>45558</v>
      </c>
      <c r="C62" s="39" t="s">
        <v>5717</v>
      </c>
      <c r="AU62" s="24" t="s">
        <v>311</v>
      </c>
      <c r="CP62" s="73" t="s">
        <v>3144</v>
      </c>
      <c r="CQ62" s="73" t="s">
        <v>3145</v>
      </c>
      <c r="CR62" s="73" t="s">
        <v>3146</v>
      </c>
      <c r="CS62" s="73" t="s">
        <v>3147</v>
      </c>
      <c r="CT62" s="73" t="s">
        <v>3148</v>
      </c>
      <c r="CU62" s="73" t="s">
        <v>3149</v>
      </c>
      <c r="CV62" s="73" t="s">
        <v>3008</v>
      </c>
      <c r="CW62" s="73" t="s">
        <v>3151</v>
      </c>
      <c r="CX62" s="73" t="s">
        <v>3152</v>
      </c>
      <c r="CY62" s="73" t="s">
        <v>3153</v>
      </c>
      <c r="CZ62" s="73" t="s">
        <v>3154</v>
      </c>
      <c r="DA62" s="73" t="s">
        <v>2942</v>
      </c>
      <c r="DB62" s="73" t="s">
        <v>3155</v>
      </c>
      <c r="DC62" s="73" t="s">
        <v>3156</v>
      </c>
      <c r="DF62" s="145" t="s">
        <v>5769</v>
      </c>
      <c r="DH62" s="71" t="s">
        <v>3157</v>
      </c>
      <c r="DI62" s="71" t="s">
        <v>3158</v>
      </c>
      <c r="DJ62" s="71" t="s">
        <v>3159</v>
      </c>
      <c r="DK62" s="71" t="s">
        <v>3160</v>
      </c>
      <c r="DL62" s="71" t="s">
        <v>3161</v>
      </c>
      <c r="DM62" s="71" t="s">
        <v>3162</v>
      </c>
      <c r="DN62" s="71" t="s">
        <v>3163</v>
      </c>
      <c r="DO62" s="71" t="s">
        <v>3164</v>
      </c>
      <c r="DP62" s="71" t="s">
        <v>3165</v>
      </c>
      <c r="DQ62" s="71" t="s">
        <v>3166</v>
      </c>
      <c r="DR62" s="71" t="s">
        <v>3167</v>
      </c>
      <c r="DS62" s="71" t="s">
        <v>3168</v>
      </c>
      <c r="DT62" s="71" t="s">
        <v>3169</v>
      </c>
      <c r="DU62" s="71" t="s">
        <v>2794</v>
      </c>
      <c r="DV62" s="71" t="s">
        <v>3170</v>
      </c>
      <c r="DW62" s="71" t="s">
        <v>3171</v>
      </c>
      <c r="DX62" s="71" t="s">
        <v>3172</v>
      </c>
      <c r="DZ62" s="71" t="s">
        <v>3173</v>
      </c>
      <c r="EA62" s="71" t="s">
        <v>3174</v>
      </c>
      <c r="EB62" s="71" t="s">
        <v>3175</v>
      </c>
      <c r="EC62" s="71" t="s">
        <v>3176</v>
      </c>
      <c r="ED62" s="71" t="s">
        <v>3177</v>
      </c>
    </row>
    <row r="63" spans="2:134" x14ac:dyDescent="0.15">
      <c r="B63" s="133">
        <v>45579</v>
      </c>
      <c r="C63" s="39" t="s">
        <v>5713</v>
      </c>
      <c r="AU63" s="24" t="s">
        <v>312</v>
      </c>
      <c r="CO63" s="74"/>
      <c r="CP63" s="74" t="s">
        <v>3178</v>
      </c>
      <c r="CQ63" s="74" t="s">
        <v>3179</v>
      </c>
      <c r="CR63" s="74" t="s">
        <v>3180</v>
      </c>
      <c r="CS63" s="74" t="s">
        <v>3181</v>
      </c>
      <c r="CT63" s="74" t="s">
        <v>3182</v>
      </c>
      <c r="CU63" s="74" t="s">
        <v>3183</v>
      </c>
      <c r="CV63" s="74" t="s">
        <v>3043</v>
      </c>
      <c r="CW63" s="74" t="s">
        <v>3185</v>
      </c>
      <c r="CX63" s="74" t="s">
        <v>3186</v>
      </c>
      <c r="CY63" s="74" t="s">
        <v>3187</v>
      </c>
      <c r="CZ63" s="74" t="s">
        <v>3188</v>
      </c>
      <c r="DA63" s="74" t="s">
        <v>2978</v>
      </c>
      <c r="DB63" s="74" t="s">
        <v>3189</v>
      </c>
      <c r="DC63" s="74" t="s">
        <v>3190</v>
      </c>
      <c r="DD63" s="74"/>
      <c r="DE63" s="74"/>
      <c r="DF63" s="74"/>
      <c r="DG63" s="72"/>
      <c r="DH63" s="72" t="s">
        <v>3191</v>
      </c>
      <c r="DI63" s="72" t="s">
        <v>3192</v>
      </c>
      <c r="DJ63" s="72" t="s">
        <v>3193</v>
      </c>
      <c r="DK63" s="72" t="s">
        <v>3194</v>
      </c>
      <c r="DL63" s="72" t="s">
        <v>3195</v>
      </c>
      <c r="DM63" s="72" t="s">
        <v>3196</v>
      </c>
      <c r="DN63" s="72" t="s">
        <v>3197</v>
      </c>
      <c r="DO63" s="72" t="s">
        <v>3198</v>
      </c>
      <c r="DP63" s="72" t="s">
        <v>3199</v>
      </c>
      <c r="DQ63" s="72" t="s">
        <v>3200</v>
      </c>
      <c r="DR63" s="72" t="s">
        <v>3201</v>
      </c>
      <c r="DS63" s="72" t="s">
        <v>3202</v>
      </c>
      <c r="DT63" s="72" t="s">
        <v>3203</v>
      </c>
      <c r="DU63" s="72" t="s">
        <v>3204</v>
      </c>
      <c r="DV63" s="72" t="s">
        <v>3205</v>
      </c>
      <c r="DW63" s="72" t="s">
        <v>3206</v>
      </c>
      <c r="DX63" s="72" t="s">
        <v>3207</v>
      </c>
      <c r="DY63" s="72"/>
      <c r="DZ63" s="72" t="s">
        <v>3208</v>
      </c>
      <c r="EA63" s="72" t="s">
        <v>3209</v>
      </c>
      <c r="EB63" s="72" t="s">
        <v>3210</v>
      </c>
      <c r="EC63" s="72" t="s">
        <v>3211</v>
      </c>
      <c r="ED63" s="72" t="s">
        <v>3212</v>
      </c>
    </row>
    <row r="64" spans="2:134" x14ac:dyDescent="0.15">
      <c r="B64" s="133">
        <v>45599</v>
      </c>
      <c r="C64" s="39" t="s">
        <v>5714</v>
      </c>
      <c r="AU64" s="24" t="s">
        <v>412</v>
      </c>
      <c r="CP64" s="73" t="s">
        <v>3213</v>
      </c>
      <c r="CQ64" s="73" t="s">
        <v>3214</v>
      </c>
      <c r="CR64" s="73" t="s">
        <v>3215</v>
      </c>
      <c r="CS64" s="73" t="s">
        <v>3216</v>
      </c>
      <c r="CT64" s="73" t="s">
        <v>3217</v>
      </c>
      <c r="CU64" s="73" t="s">
        <v>3218</v>
      </c>
      <c r="CV64" s="73" t="s">
        <v>3079</v>
      </c>
      <c r="CW64" s="73" t="s">
        <v>3219</v>
      </c>
      <c r="CX64" s="73" t="s">
        <v>3220</v>
      </c>
      <c r="CY64" s="73" t="s">
        <v>3221</v>
      </c>
      <c r="CZ64" s="73" t="s">
        <v>3222</v>
      </c>
      <c r="DA64" s="73" t="s">
        <v>3013</v>
      </c>
      <c r="DB64" s="73" t="s">
        <v>3223</v>
      </c>
      <c r="DC64" s="73" t="s">
        <v>3224</v>
      </c>
      <c r="DH64" s="71" t="s">
        <v>3225</v>
      </c>
      <c r="DI64" s="71" t="s">
        <v>3226</v>
      </c>
      <c r="DJ64" s="71" t="s">
        <v>3227</v>
      </c>
      <c r="DK64" s="71" t="s">
        <v>3228</v>
      </c>
      <c r="DL64" s="71" t="s">
        <v>3229</v>
      </c>
      <c r="DM64" s="71" t="s">
        <v>3230</v>
      </c>
      <c r="DN64" s="71" t="s">
        <v>3231</v>
      </c>
      <c r="DO64" s="71" t="s">
        <v>3232</v>
      </c>
      <c r="DP64" s="71" t="s">
        <v>3233</v>
      </c>
      <c r="DQ64" s="71" t="s">
        <v>3234</v>
      </c>
      <c r="DR64" s="71" t="s">
        <v>3235</v>
      </c>
      <c r="DS64" s="71" t="s">
        <v>3236</v>
      </c>
      <c r="DT64" s="71" t="s">
        <v>3237</v>
      </c>
      <c r="DU64" s="71" t="s">
        <v>3238</v>
      </c>
      <c r="DV64" s="71" t="s">
        <v>3239</v>
      </c>
      <c r="DW64" s="71" t="s">
        <v>3240</v>
      </c>
      <c r="DX64" s="71" t="s">
        <v>3241</v>
      </c>
      <c r="DZ64" s="71" t="s">
        <v>3242</v>
      </c>
      <c r="EA64" s="71" t="s">
        <v>3243</v>
      </c>
      <c r="EB64" s="71" t="s">
        <v>3244</v>
      </c>
      <c r="EC64" s="71" t="s">
        <v>3245</v>
      </c>
      <c r="ED64" s="71" t="s">
        <v>3246</v>
      </c>
    </row>
    <row r="65" spans="2:134" x14ac:dyDescent="0.15">
      <c r="B65" s="133">
        <v>45600</v>
      </c>
      <c r="C65" s="39" t="s">
        <v>5717</v>
      </c>
      <c r="AU65" s="24" t="s">
        <v>413</v>
      </c>
      <c r="CO65" s="74"/>
      <c r="CP65" s="74" t="s">
        <v>3247</v>
      </c>
      <c r="CQ65" s="74" t="s">
        <v>3248</v>
      </c>
      <c r="CR65" s="74" t="s">
        <v>3249</v>
      </c>
      <c r="CS65" s="74" t="s">
        <v>3250</v>
      </c>
      <c r="CT65" s="74" t="s">
        <v>3251</v>
      </c>
      <c r="CU65" s="74" t="s">
        <v>3252</v>
      </c>
      <c r="CV65" s="74" t="s">
        <v>3116</v>
      </c>
      <c r="CW65" s="74" t="s">
        <v>3253</v>
      </c>
      <c r="CX65" s="74" t="s">
        <v>3254</v>
      </c>
      <c r="CY65" s="74" t="s">
        <v>3255</v>
      </c>
      <c r="CZ65" s="74" t="s">
        <v>3256</v>
      </c>
      <c r="DA65" s="74" t="s">
        <v>3048</v>
      </c>
      <c r="DB65" s="74" t="s">
        <v>3257</v>
      </c>
      <c r="DC65" s="74" t="s">
        <v>3258</v>
      </c>
      <c r="DD65" s="74"/>
      <c r="DE65" s="74"/>
      <c r="DF65" s="74"/>
      <c r="DG65" s="72"/>
      <c r="DH65" s="72" t="s">
        <v>3259</v>
      </c>
      <c r="DI65" s="72" t="s">
        <v>3260</v>
      </c>
      <c r="DJ65" s="72" t="s">
        <v>3261</v>
      </c>
      <c r="DK65" s="72" t="s">
        <v>3262</v>
      </c>
      <c r="DL65" s="72" t="s">
        <v>3263</v>
      </c>
      <c r="DM65" s="72" t="s">
        <v>3264</v>
      </c>
      <c r="DN65" s="72" t="s">
        <v>3265</v>
      </c>
      <c r="DO65" s="72" t="s">
        <v>1837</v>
      </c>
      <c r="DP65" s="72" t="s">
        <v>3266</v>
      </c>
      <c r="DQ65" s="72" t="s">
        <v>3267</v>
      </c>
      <c r="DR65" s="72" t="s">
        <v>3268</v>
      </c>
      <c r="DS65" s="72" t="s">
        <v>3269</v>
      </c>
      <c r="DT65" s="72" t="s">
        <v>3270</v>
      </c>
      <c r="DU65" s="72" t="s">
        <v>3271</v>
      </c>
      <c r="DV65" s="72" t="s">
        <v>3272</v>
      </c>
      <c r="DW65" s="72" t="s">
        <v>3273</v>
      </c>
      <c r="DX65" s="72" t="s">
        <v>3274</v>
      </c>
      <c r="DY65" s="72"/>
      <c r="DZ65" s="72" t="s">
        <v>3275</v>
      </c>
      <c r="EA65" s="72" t="s">
        <v>3276</v>
      </c>
      <c r="EB65" s="72" t="s">
        <v>3277</v>
      </c>
      <c r="EC65" s="72" t="s">
        <v>3278</v>
      </c>
      <c r="ED65" s="72" t="s">
        <v>3279</v>
      </c>
    </row>
    <row r="66" spans="2:134" x14ac:dyDescent="0.15">
      <c r="B66" s="133">
        <v>45619</v>
      </c>
      <c r="C66" s="39" t="s">
        <v>5715</v>
      </c>
      <c r="AU66" s="24" t="s">
        <v>414</v>
      </c>
      <c r="CP66" s="73" t="s">
        <v>3280</v>
      </c>
      <c r="CQ66" s="73" t="s">
        <v>3281</v>
      </c>
      <c r="CR66" s="73" t="s">
        <v>3282</v>
      </c>
      <c r="CS66" s="73" t="s">
        <v>2041</v>
      </c>
      <c r="CT66" s="73" t="s">
        <v>3283</v>
      </c>
      <c r="CU66" s="73" t="s">
        <v>3284</v>
      </c>
      <c r="CV66" s="73" t="s">
        <v>3150</v>
      </c>
      <c r="CW66" s="73" t="s">
        <v>3285</v>
      </c>
      <c r="CX66" s="73" t="s">
        <v>3286</v>
      </c>
      <c r="CY66" s="73" t="s">
        <v>3287</v>
      </c>
      <c r="CZ66" s="73" t="s">
        <v>3288</v>
      </c>
      <c r="DA66" s="73" t="s">
        <v>3084</v>
      </c>
      <c r="DB66" s="73" t="s">
        <v>3289</v>
      </c>
      <c r="DC66" s="73" t="s">
        <v>3290</v>
      </c>
      <c r="DH66" s="71" t="s">
        <v>3291</v>
      </c>
      <c r="DI66" s="71" t="s">
        <v>3292</v>
      </c>
      <c r="DJ66" s="71" t="s">
        <v>3293</v>
      </c>
      <c r="DK66" s="71" t="s">
        <v>3294</v>
      </c>
      <c r="DL66" s="71" t="s">
        <v>3295</v>
      </c>
      <c r="DM66" s="71" t="s">
        <v>3296</v>
      </c>
      <c r="DN66" s="71" t="s">
        <v>3297</v>
      </c>
      <c r="DO66" s="71" t="s">
        <v>1878</v>
      </c>
      <c r="DP66" s="71" t="s">
        <v>3298</v>
      </c>
      <c r="DQ66" s="71" t="s">
        <v>3299</v>
      </c>
      <c r="DR66" s="71" t="s">
        <v>3300</v>
      </c>
      <c r="DS66" s="71" t="s">
        <v>3301</v>
      </c>
      <c r="DT66" s="71" t="s">
        <v>3302</v>
      </c>
      <c r="DU66" s="71" t="s">
        <v>3303</v>
      </c>
      <c r="DV66" s="71" t="s">
        <v>3304</v>
      </c>
      <c r="DW66" s="71" t="s">
        <v>3305</v>
      </c>
      <c r="DX66" s="71" t="s">
        <v>3306</v>
      </c>
      <c r="DZ66" s="71" t="s">
        <v>3307</v>
      </c>
      <c r="EA66" s="71" t="s">
        <v>3308</v>
      </c>
      <c r="EB66" s="71" t="s">
        <v>3309</v>
      </c>
      <c r="EC66" s="71" t="s">
        <v>3310</v>
      </c>
      <c r="ED66" s="71" t="s">
        <v>3311</v>
      </c>
    </row>
    <row r="67" spans="2:134" x14ac:dyDescent="0.15">
      <c r="B67" s="133">
        <v>45655</v>
      </c>
      <c r="C67" s="39" t="s">
        <v>5700</v>
      </c>
      <c r="AU67" s="24" t="s">
        <v>313</v>
      </c>
      <c r="CO67" s="74"/>
      <c r="CP67" s="74" t="s">
        <v>3312</v>
      </c>
      <c r="CQ67" s="74" t="s">
        <v>3313</v>
      </c>
      <c r="CR67" s="74" t="s">
        <v>3314</v>
      </c>
      <c r="CS67" s="74" t="s">
        <v>3315</v>
      </c>
      <c r="CT67" s="74" t="s">
        <v>3316</v>
      </c>
      <c r="CU67" s="74" t="s">
        <v>3317</v>
      </c>
      <c r="CV67" s="74" t="s">
        <v>3184</v>
      </c>
      <c r="CW67" s="74" t="s">
        <v>3318</v>
      </c>
      <c r="CX67" s="74" t="s">
        <v>3319</v>
      </c>
      <c r="CY67" s="74" t="s">
        <v>3320</v>
      </c>
      <c r="CZ67" s="74" t="s">
        <v>3321</v>
      </c>
      <c r="DA67" s="74"/>
      <c r="DB67" s="74" t="s">
        <v>3322</v>
      </c>
      <c r="DC67" s="74" t="s">
        <v>3323</v>
      </c>
      <c r="DD67" s="74"/>
      <c r="DE67" s="74"/>
      <c r="DF67" s="74"/>
      <c r="DG67" s="72"/>
      <c r="DH67" s="72" t="s">
        <v>3324</v>
      </c>
      <c r="DI67" s="72" t="s">
        <v>3325</v>
      </c>
      <c r="DJ67" s="72" t="s">
        <v>3326</v>
      </c>
      <c r="DK67" s="72" t="s">
        <v>3327</v>
      </c>
      <c r="DL67" s="72" t="s">
        <v>3328</v>
      </c>
      <c r="DM67" s="72" t="s">
        <v>3329</v>
      </c>
      <c r="DN67" s="72" t="s">
        <v>3330</v>
      </c>
      <c r="DO67" s="72" t="s">
        <v>1919</v>
      </c>
      <c r="DP67" s="72" t="s">
        <v>3331</v>
      </c>
      <c r="DQ67" s="72" t="s">
        <v>3332</v>
      </c>
      <c r="DR67" s="72" t="s">
        <v>3333</v>
      </c>
      <c r="DS67" s="72" t="s">
        <v>3334</v>
      </c>
      <c r="DT67" s="72" t="s">
        <v>3335</v>
      </c>
      <c r="DU67" s="72" t="s">
        <v>3336</v>
      </c>
      <c r="DV67" s="72" t="s">
        <v>3337</v>
      </c>
      <c r="DW67" s="72" t="s">
        <v>3338</v>
      </c>
      <c r="DX67" s="72" t="s">
        <v>3339</v>
      </c>
      <c r="DY67" s="72"/>
      <c r="DZ67" s="72" t="s">
        <v>3340</v>
      </c>
      <c r="EA67" s="72" t="s">
        <v>3341</v>
      </c>
      <c r="EB67" s="72" t="s">
        <v>3342</v>
      </c>
      <c r="EC67" s="72" t="s">
        <v>3343</v>
      </c>
      <c r="ED67" s="72" t="s">
        <v>3344</v>
      </c>
    </row>
    <row r="68" spans="2:134" x14ac:dyDescent="0.15">
      <c r="B68" s="133">
        <v>45656</v>
      </c>
      <c r="C68" s="39" t="s">
        <v>5700</v>
      </c>
      <c r="AU68" s="24" t="s">
        <v>314</v>
      </c>
      <c r="CP68" s="73" t="s">
        <v>3345</v>
      </c>
      <c r="CQ68" s="73" t="s">
        <v>3346</v>
      </c>
      <c r="CR68" s="73" t="s">
        <v>3347</v>
      </c>
      <c r="CS68" s="73" t="s">
        <v>3348</v>
      </c>
      <c r="CT68" s="73" t="s">
        <v>3349</v>
      </c>
      <c r="CU68" s="73" t="s">
        <v>3350</v>
      </c>
      <c r="CW68" s="73" t="s">
        <v>3351</v>
      </c>
      <c r="CX68" s="73" t="s">
        <v>3352</v>
      </c>
      <c r="CY68" s="73" t="s">
        <v>3353</v>
      </c>
      <c r="CZ68" s="73" t="s">
        <v>3354</v>
      </c>
      <c r="DB68" s="73" t="s">
        <v>3355</v>
      </c>
      <c r="DC68" s="73" t="s">
        <v>3356</v>
      </c>
      <c r="DH68" s="71" t="s">
        <v>3357</v>
      </c>
      <c r="DI68" s="71" t="s">
        <v>3358</v>
      </c>
      <c r="DJ68" s="71" t="s">
        <v>3359</v>
      </c>
      <c r="DK68" s="71" t="s">
        <v>3360</v>
      </c>
      <c r="DL68" s="71" t="s">
        <v>3361</v>
      </c>
      <c r="DM68" s="71" t="s">
        <v>3362</v>
      </c>
      <c r="DN68" s="71" t="s">
        <v>3363</v>
      </c>
      <c r="DO68" s="71" t="s">
        <v>3364</v>
      </c>
      <c r="DP68" s="71" t="s">
        <v>3365</v>
      </c>
      <c r="DQ68" s="71" t="s">
        <v>3366</v>
      </c>
      <c r="DR68" s="71" t="s">
        <v>3367</v>
      </c>
      <c r="DS68" s="71" t="s">
        <v>3368</v>
      </c>
      <c r="DT68" s="71" t="s">
        <v>3369</v>
      </c>
      <c r="DU68" s="71" t="s">
        <v>3370</v>
      </c>
      <c r="DV68" s="71" t="s">
        <v>3371</v>
      </c>
      <c r="DW68" s="71" t="s">
        <v>3372</v>
      </c>
      <c r="DX68" s="71" t="s">
        <v>3373</v>
      </c>
      <c r="DZ68" s="71" t="s">
        <v>3374</v>
      </c>
      <c r="EA68" s="71" t="s">
        <v>3375</v>
      </c>
      <c r="EB68" s="71" t="s">
        <v>3376</v>
      </c>
      <c r="EC68" s="71" t="s">
        <v>3377</v>
      </c>
      <c r="ED68" s="71" t="s">
        <v>3378</v>
      </c>
    </row>
    <row r="69" spans="2:134" x14ac:dyDescent="0.15">
      <c r="B69" s="133">
        <v>45657</v>
      </c>
      <c r="C69" s="39" t="s">
        <v>5700</v>
      </c>
      <c r="AU69" s="24" t="s">
        <v>315</v>
      </c>
      <c r="CO69" s="74"/>
      <c r="CP69" s="74" t="s">
        <v>3379</v>
      </c>
      <c r="CQ69" s="74" t="s">
        <v>3380</v>
      </c>
      <c r="CR69" s="74"/>
      <c r="CS69" s="74" t="s">
        <v>3381</v>
      </c>
      <c r="CT69" s="74" t="s">
        <v>3382</v>
      </c>
      <c r="CU69" s="74" t="s">
        <v>3383</v>
      </c>
      <c r="CV69" s="74"/>
      <c r="CW69" s="74" t="s">
        <v>3384</v>
      </c>
      <c r="CX69" s="74" t="s">
        <v>3385</v>
      </c>
      <c r="CY69" s="74" t="s">
        <v>3386</v>
      </c>
      <c r="CZ69" s="74" t="s">
        <v>3387</v>
      </c>
      <c r="DA69" s="74"/>
      <c r="DB69" s="74" t="s">
        <v>3388</v>
      </c>
      <c r="DC69" s="74" t="s">
        <v>3389</v>
      </c>
      <c r="DD69" s="74"/>
      <c r="DE69" s="74"/>
      <c r="DF69" s="74"/>
      <c r="DG69" s="72"/>
      <c r="DH69" s="72" t="s">
        <v>3390</v>
      </c>
      <c r="DI69" s="72" t="s">
        <v>3391</v>
      </c>
      <c r="DJ69" s="72" t="s">
        <v>3392</v>
      </c>
      <c r="DK69" s="72" t="s">
        <v>3071</v>
      </c>
      <c r="DL69" s="72"/>
      <c r="DM69" s="72" t="s">
        <v>3393</v>
      </c>
      <c r="DN69" s="72" t="s">
        <v>3394</v>
      </c>
      <c r="DO69" s="72" t="s">
        <v>3395</v>
      </c>
      <c r="DP69" s="72" t="s">
        <v>3396</v>
      </c>
      <c r="DQ69" s="72" t="s">
        <v>3397</v>
      </c>
      <c r="DR69" s="72" t="s">
        <v>3398</v>
      </c>
      <c r="DS69" s="72" t="s">
        <v>3399</v>
      </c>
      <c r="DT69" s="72" t="s">
        <v>3400</v>
      </c>
      <c r="DU69" s="72" t="s">
        <v>3401</v>
      </c>
      <c r="DV69" s="72" t="s">
        <v>3402</v>
      </c>
      <c r="DW69" s="72" t="s">
        <v>3403</v>
      </c>
      <c r="DX69" s="72" t="s">
        <v>3404</v>
      </c>
      <c r="DY69" s="72"/>
      <c r="DZ69" s="72" t="s">
        <v>3405</v>
      </c>
      <c r="EA69" s="72" t="s">
        <v>3406</v>
      </c>
      <c r="EB69" s="72" t="s">
        <v>3407</v>
      </c>
      <c r="EC69" s="72" t="s">
        <v>3408</v>
      </c>
      <c r="ED69" s="72" t="s">
        <v>3409</v>
      </c>
    </row>
    <row r="70" spans="2:134" x14ac:dyDescent="0.15">
      <c r="B70" s="134">
        <v>45658</v>
      </c>
      <c r="C70" s="135" t="s">
        <v>5716</v>
      </c>
      <c r="AU70" s="24" t="s">
        <v>316</v>
      </c>
      <c r="CP70" s="73" t="s">
        <v>3410</v>
      </c>
      <c r="CQ70" s="73" t="s">
        <v>3411</v>
      </c>
      <c r="CS70" s="73" t="s">
        <v>3412</v>
      </c>
      <c r="CT70" s="73" t="s">
        <v>3413</v>
      </c>
      <c r="CU70" s="73" t="s">
        <v>3414</v>
      </c>
      <c r="CW70" s="73" t="s">
        <v>3415</v>
      </c>
      <c r="CX70" s="73" t="s">
        <v>3416</v>
      </c>
      <c r="CY70" s="73" t="s">
        <v>3417</v>
      </c>
      <c r="CZ70" s="73" t="s">
        <v>3418</v>
      </c>
      <c r="DB70" s="73" t="s">
        <v>3419</v>
      </c>
      <c r="DC70" s="73" t="s">
        <v>3420</v>
      </c>
      <c r="DH70" s="71" t="s">
        <v>3421</v>
      </c>
      <c r="DI70" s="71" t="s">
        <v>3422</v>
      </c>
      <c r="DJ70" s="71" t="s">
        <v>3423</v>
      </c>
      <c r="DK70" s="71" t="s">
        <v>3108</v>
      </c>
      <c r="DM70" s="71" t="s">
        <v>3424</v>
      </c>
      <c r="DN70" s="71" t="s">
        <v>3425</v>
      </c>
      <c r="DO70" s="71" t="s">
        <v>3426</v>
      </c>
      <c r="DP70" s="71" t="s">
        <v>3427</v>
      </c>
      <c r="DQ70" s="71" t="s">
        <v>3428</v>
      </c>
      <c r="DR70" s="71" t="s">
        <v>3429</v>
      </c>
      <c r="DS70" s="71" t="s">
        <v>3430</v>
      </c>
      <c r="DT70" s="71" t="s">
        <v>3431</v>
      </c>
      <c r="DU70" s="71" t="s">
        <v>3432</v>
      </c>
      <c r="DV70" s="71" t="s">
        <v>3433</v>
      </c>
      <c r="DW70" s="71" t="s">
        <v>3434</v>
      </c>
      <c r="DX70" s="71" t="s">
        <v>3435</v>
      </c>
      <c r="DZ70" s="71" t="s">
        <v>3436</v>
      </c>
      <c r="EA70" s="71" t="s">
        <v>3437</v>
      </c>
      <c r="EB70" s="71" t="s">
        <v>3438</v>
      </c>
      <c r="EC70" s="71" t="s">
        <v>3439</v>
      </c>
      <c r="ED70" s="71" t="s">
        <v>3440</v>
      </c>
    </row>
    <row r="71" spans="2:134" x14ac:dyDescent="0.15">
      <c r="B71" s="134">
        <v>45659</v>
      </c>
      <c r="C71" s="135" t="s">
        <v>5718</v>
      </c>
      <c r="AU71" s="24" t="s">
        <v>224</v>
      </c>
      <c r="CO71" s="74"/>
      <c r="CP71" s="74" t="s">
        <v>3441</v>
      </c>
      <c r="CQ71" s="74" t="s">
        <v>3442</v>
      </c>
      <c r="CR71" s="74"/>
      <c r="CS71" s="74" t="s">
        <v>3443</v>
      </c>
      <c r="CT71" s="74" t="s">
        <v>3444</v>
      </c>
      <c r="CU71" s="74" t="s">
        <v>3445</v>
      </c>
      <c r="CV71" s="74"/>
      <c r="CW71" s="74" t="s">
        <v>3446</v>
      </c>
      <c r="CX71" s="74" t="s">
        <v>3447</v>
      </c>
      <c r="CY71" s="74" t="s">
        <v>3448</v>
      </c>
      <c r="CZ71" s="74" t="s">
        <v>3449</v>
      </c>
      <c r="DA71" s="74"/>
      <c r="DB71" s="74" t="s">
        <v>3450</v>
      </c>
      <c r="DC71" s="74" t="s">
        <v>3451</v>
      </c>
      <c r="DD71" s="74"/>
      <c r="DE71" s="74"/>
      <c r="DF71" s="74"/>
      <c r="DG71" s="72"/>
      <c r="DH71" s="72" t="s">
        <v>3452</v>
      </c>
      <c r="DI71" s="72" t="s">
        <v>3453</v>
      </c>
      <c r="DJ71" s="72" t="s">
        <v>3454</v>
      </c>
      <c r="DK71" s="72" t="s">
        <v>3142</v>
      </c>
      <c r="DL71" s="72"/>
      <c r="DM71" s="72" t="s">
        <v>3455</v>
      </c>
      <c r="DN71" s="72" t="s">
        <v>3456</v>
      </c>
      <c r="DO71" s="72" t="s">
        <v>3457</v>
      </c>
      <c r="DP71" s="72" t="s">
        <v>3458</v>
      </c>
      <c r="DQ71" s="72" t="s">
        <v>3459</v>
      </c>
      <c r="DR71" s="72" t="s">
        <v>3460</v>
      </c>
      <c r="DS71" s="72" t="s">
        <v>3461</v>
      </c>
      <c r="DT71" s="72" t="s">
        <v>3462</v>
      </c>
      <c r="DU71" s="72" t="s">
        <v>3463</v>
      </c>
      <c r="DV71" s="72" t="s">
        <v>3464</v>
      </c>
      <c r="DW71" s="72" t="s">
        <v>3465</v>
      </c>
      <c r="DX71" s="72" t="s">
        <v>3466</v>
      </c>
      <c r="DY71" s="72"/>
      <c r="DZ71" s="72" t="s">
        <v>3467</v>
      </c>
      <c r="EA71" s="72" t="s">
        <v>3468</v>
      </c>
      <c r="EB71" s="72" t="s">
        <v>3469</v>
      </c>
      <c r="EC71" s="72" t="s">
        <v>3470</v>
      </c>
      <c r="ED71" s="72" t="s">
        <v>3471</v>
      </c>
    </row>
    <row r="72" spans="2:134" x14ac:dyDescent="0.15">
      <c r="B72" s="134">
        <v>45660</v>
      </c>
      <c r="C72" s="135" t="s">
        <v>5718</v>
      </c>
      <c r="AU72" s="24" t="s">
        <v>317</v>
      </c>
      <c r="CP72" s="73" t="s">
        <v>3472</v>
      </c>
      <c r="CQ72" s="73" t="s">
        <v>3473</v>
      </c>
      <c r="CS72" s="73" t="s">
        <v>3474</v>
      </c>
      <c r="CT72" s="73" t="s">
        <v>3475</v>
      </c>
      <c r="CU72" s="73" t="s">
        <v>3476</v>
      </c>
      <c r="CW72" s="73" t="s">
        <v>3477</v>
      </c>
      <c r="CX72" s="73" t="s">
        <v>3478</v>
      </c>
      <c r="CY72" s="73" t="s">
        <v>3479</v>
      </c>
      <c r="CZ72" s="73" t="s">
        <v>3480</v>
      </c>
      <c r="DB72" s="73" t="s">
        <v>3481</v>
      </c>
      <c r="DC72" s="73" t="s">
        <v>3482</v>
      </c>
      <c r="DH72" s="71" t="s">
        <v>3483</v>
      </c>
      <c r="DI72" s="71" t="s">
        <v>3484</v>
      </c>
      <c r="DJ72" s="71" t="s">
        <v>3485</v>
      </c>
      <c r="DK72" s="71" t="s">
        <v>3176</v>
      </c>
      <c r="DM72" s="71" t="s">
        <v>3486</v>
      </c>
      <c r="DN72" s="71" t="s">
        <v>3487</v>
      </c>
      <c r="DO72" s="71" t="s">
        <v>3488</v>
      </c>
      <c r="DP72" s="71" t="s">
        <v>3489</v>
      </c>
      <c r="DQ72" s="71" t="s">
        <v>3490</v>
      </c>
      <c r="DR72" s="71" t="s">
        <v>3491</v>
      </c>
      <c r="DS72" s="71" t="s">
        <v>3492</v>
      </c>
      <c r="DT72" s="71" t="s">
        <v>3493</v>
      </c>
      <c r="DU72" s="71" t="s">
        <v>3494</v>
      </c>
      <c r="DV72" s="71" t="s">
        <v>3495</v>
      </c>
      <c r="DW72" s="71" t="s">
        <v>3496</v>
      </c>
      <c r="DX72" s="71" t="s">
        <v>3497</v>
      </c>
      <c r="DZ72" s="71" t="s">
        <v>3498</v>
      </c>
      <c r="EA72" s="71" t="s">
        <v>3499</v>
      </c>
      <c r="EB72" s="71" t="s">
        <v>3500</v>
      </c>
      <c r="EC72" s="71" t="s">
        <v>3501</v>
      </c>
      <c r="ED72" s="71" t="s">
        <v>3502</v>
      </c>
    </row>
    <row r="73" spans="2:134" x14ac:dyDescent="0.15">
      <c r="AU73" s="24" t="s">
        <v>318</v>
      </c>
      <c r="CO73" s="74"/>
      <c r="CP73" s="74" t="s">
        <v>3503</v>
      </c>
      <c r="CQ73" s="74" t="s">
        <v>3504</v>
      </c>
      <c r="CR73" s="74"/>
      <c r="CS73" s="74" t="s">
        <v>3505</v>
      </c>
      <c r="CT73" s="74" t="s">
        <v>3506</v>
      </c>
      <c r="CU73" s="74" t="s">
        <v>3507</v>
      </c>
      <c r="CV73" s="74"/>
      <c r="CW73" s="74" t="s">
        <v>3508</v>
      </c>
      <c r="CX73" s="74" t="s">
        <v>3509</v>
      </c>
      <c r="CY73" s="74" t="s">
        <v>3510</v>
      </c>
      <c r="CZ73" s="74" t="s">
        <v>3511</v>
      </c>
      <c r="DA73" s="74"/>
      <c r="DB73" s="74" t="s">
        <v>3512</v>
      </c>
      <c r="DC73" s="74" t="s">
        <v>3513</v>
      </c>
      <c r="DD73" s="74"/>
      <c r="DE73" s="74"/>
      <c r="DF73" s="74"/>
      <c r="DG73" s="72"/>
      <c r="DH73" s="72" t="s">
        <v>3514</v>
      </c>
      <c r="DI73" s="72" t="s">
        <v>3515</v>
      </c>
      <c r="DJ73" s="72" t="s">
        <v>3516</v>
      </c>
      <c r="DK73" s="72" t="s">
        <v>3211</v>
      </c>
      <c r="DL73" s="72"/>
      <c r="DM73" s="72" t="s">
        <v>3517</v>
      </c>
      <c r="DN73" s="72" t="s">
        <v>3518</v>
      </c>
      <c r="DO73" s="72" t="s">
        <v>3519</v>
      </c>
      <c r="DP73" s="72" t="s">
        <v>3520</v>
      </c>
      <c r="DQ73" s="72" t="s">
        <v>3521</v>
      </c>
      <c r="DR73" s="72" t="s">
        <v>3522</v>
      </c>
      <c r="DS73" s="72" t="s">
        <v>3523</v>
      </c>
      <c r="DT73" s="72" t="s">
        <v>3524</v>
      </c>
      <c r="DU73" s="72" t="s">
        <v>3525</v>
      </c>
      <c r="DV73" s="72" t="s">
        <v>3526</v>
      </c>
      <c r="DW73" s="72" t="s">
        <v>3527</v>
      </c>
      <c r="DX73" s="72" t="s">
        <v>3528</v>
      </c>
      <c r="DY73" s="72"/>
      <c r="DZ73" s="72" t="s">
        <v>3529</v>
      </c>
      <c r="EA73" s="72" t="s">
        <v>3530</v>
      </c>
      <c r="EB73" s="72" t="s">
        <v>3531</v>
      </c>
      <c r="EC73" s="72" t="s">
        <v>3532</v>
      </c>
      <c r="ED73" s="72" t="s">
        <v>3533</v>
      </c>
    </row>
    <row r="74" spans="2:134" x14ac:dyDescent="0.15">
      <c r="AU74" s="24" t="s">
        <v>319</v>
      </c>
      <c r="CP74" s="73" t="s">
        <v>3534</v>
      </c>
      <c r="CQ74" s="73" t="s">
        <v>3535</v>
      </c>
      <c r="CS74" s="73" t="s">
        <v>3536</v>
      </c>
      <c r="CT74" s="73" t="s">
        <v>3537</v>
      </c>
      <c r="CU74" s="73" t="s">
        <v>3538</v>
      </c>
      <c r="CX74" s="73" t="s">
        <v>3539</v>
      </c>
      <c r="CY74" s="73" t="s">
        <v>3540</v>
      </c>
      <c r="CZ74" s="73" t="s">
        <v>3541</v>
      </c>
      <c r="DB74" s="73" t="s">
        <v>3542</v>
      </c>
      <c r="DC74" s="73" t="s">
        <v>3543</v>
      </c>
      <c r="DH74" s="71" t="s">
        <v>3544</v>
      </c>
      <c r="DI74" s="71" t="s">
        <v>3545</v>
      </c>
      <c r="DJ74" s="71" t="s">
        <v>3546</v>
      </c>
      <c r="DK74" s="71" t="s">
        <v>3245</v>
      </c>
      <c r="DM74" s="71" t="s">
        <v>3547</v>
      </c>
      <c r="DN74" s="71" t="s">
        <v>3548</v>
      </c>
      <c r="DO74" s="71" t="s">
        <v>3549</v>
      </c>
      <c r="DP74" s="71" t="s">
        <v>3550</v>
      </c>
      <c r="DQ74" s="71" t="s">
        <v>3551</v>
      </c>
      <c r="DR74" s="71" t="s">
        <v>3552</v>
      </c>
      <c r="DS74" s="71" t="s">
        <v>3553</v>
      </c>
      <c r="DT74" s="71" t="s">
        <v>3554</v>
      </c>
      <c r="DU74" s="71" t="s">
        <v>3555</v>
      </c>
      <c r="DV74" s="71" t="s">
        <v>3556</v>
      </c>
      <c r="DW74" s="71" t="s">
        <v>3557</v>
      </c>
      <c r="DX74" s="71" t="s">
        <v>3558</v>
      </c>
      <c r="DZ74" s="71" t="s">
        <v>3559</v>
      </c>
      <c r="EA74" s="71" t="s">
        <v>3560</v>
      </c>
      <c r="EB74" s="71" t="s">
        <v>3561</v>
      </c>
      <c r="EC74" s="71" t="s">
        <v>3562</v>
      </c>
      <c r="ED74" s="71" t="s">
        <v>3563</v>
      </c>
    </row>
    <row r="75" spans="2:134" x14ac:dyDescent="0.15">
      <c r="AU75" s="24" t="s">
        <v>320</v>
      </c>
      <c r="CO75" s="74"/>
      <c r="CP75" s="74" t="s">
        <v>3564</v>
      </c>
      <c r="CQ75" s="74" t="s">
        <v>3565</v>
      </c>
      <c r="CR75" s="74"/>
      <c r="CS75" s="74" t="s">
        <v>3566</v>
      </c>
      <c r="CT75" s="74" t="s">
        <v>3567</v>
      </c>
      <c r="CU75" s="74" t="s">
        <v>3568</v>
      </c>
      <c r="CV75" s="74"/>
      <c r="CW75" s="74"/>
      <c r="CX75" s="74" t="s">
        <v>3569</v>
      </c>
      <c r="CY75" s="74" t="s">
        <v>3570</v>
      </c>
      <c r="CZ75" s="74" t="s">
        <v>3571</v>
      </c>
      <c r="DA75" s="74"/>
      <c r="DB75" s="74" t="s">
        <v>3572</v>
      </c>
      <c r="DC75" s="74" t="s">
        <v>3573</v>
      </c>
      <c r="DD75" s="74"/>
      <c r="DE75" s="74"/>
      <c r="DF75" s="74"/>
      <c r="DG75" s="72"/>
      <c r="DH75" s="72" t="s">
        <v>3574</v>
      </c>
      <c r="DI75" s="72" t="s">
        <v>3575</v>
      </c>
      <c r="DJ75" s="72" t="s">
        <v>3576</v>
      </c>
      <c r="DK75" s="72" t="s">
        <v>3577</v>
      </c>
      <c r="DL75" s="72"/>
      <c r="DM75" s="72" t="s">
        <v>3578</v>
      </c>
      <c r="DN75" s="72" t="s">
        <v>3579</v>
      </c>
      <c r="DO75" s="72" t="s">
        <v>3580</v>
      </c>
      <c r="DP75" s="72" t="s">
        <v>3581</v>
      </c>
      <c r="DQ75" s="72" t="s">
        <v>3582</v>
      </c>
      <c r="DR75" s="72" t="s">
        <v>3583</v>
      </c>
      <c r="DS75" s="72" t="s">
        <v>3584</v>
      </c>
      <c r="DT75" s="72" t="s">
        <v>3585</v>
      </c>
      <c r="DU75" s="72" t="s">
        <v>3586</v>
      </c>
      <c r="DV75" s="72" t="s">
        <v>3587</v>
      </c>
      <c r="DW75" s="72" t="s">
        <v>3588</v>
      </c>
      <c r="DX75" s="72" t="s">
        <v>3589</v>
      </c>
      <c r="DY75" s="72"/>
      <c r="DZ75" s="72" t="s">
        <v>3590</v>
      </c>
      <c r="EA75" s="72" t="s">
        <v>3591</v>
      </c>
      <c r="EB75" s="72" t="s">
        <v>3592</v>
      </c>
      <c r="EC75" s="72" t="s">
        <v>3593</v>
      </c>
      <c r="ED75" s="72" t="s">
        <v>3594</v>
      </c>
    </row>
    <row r="76" spans="2:134" x14ac:dyDescent="0.15">
      <c r="AU76" s="24" t="s">
        <v>321</v>
      </c>
      <c r="CP76" s="73" t="s">
        <v>3595</v>
      </c>
      <c r="CQ76" s="73" t="s">
        <v>3596</v>
      </c>
      <c r="CS76" s="73" t="s">
        <v>3597</v>
      </c>
      <c r="CT76" s="73" t="s">
        <v>3598</v>
      </c>
      <c r="CU76" s="73" t="s">
        <v>3599</v>
      </c>
      <c r="CX76" s="73" t="s">
        <v>3600</v>
      </c>
      <c r="CY76" s="73" t="s">
        <v>3601</v>
      </c>
      <c r="CZ76" s="73" t="s">
        <v>3602</v>
      </c>
      <c r="DB76" s="73" t="s">
        <v>3603</v>
      </c>
      <c r="DC76" s="73" t="s">
        <v>3604</v>
      </c>
      <c r="DH76" s="71" t="s">
        <v>3605</v>
      </c>
      <c r="DI76" s="71" t="s">
        <v>3606</v>
      </c>
      <c r="DJ76" s="71" t="s">
        <v>3607</v>
      </c>
      <c r="DK76" s="71" t="s">
        <v>3608</v>
      </c>
      <c r="DM76" s="71" t="s">
        <v>3609</v>
      </c>
      <c r="DN76" s="71" t="s">
        <v>3610</v>
      </c>
      <c r="DO76" s="71" t="s">
        <v>3611</v>
      </c>
      <c r="DP76" s="71" t="s">
        <v>3612</v>
      </c>
      <c r="DQ76" s="71" t="s">
        <v>3613</v>
      </c>
      <c r="DR76" s="71" t="s">
        <v>3614</v>
      </c>
      <c r="DS76" s="71" t="s">
        <v>3615</v>
      </c>
      <c r="DT76" s="71" t="s">
        <v>3401</v>
      </c>
      <c r="DU76" s="71" t="s">
        <v>3616</v>
      </c>
      <c r="DV76" s="71" t="s">
        <v>3617</v>
      </c>
      <c r="DW76" s="71" t="s">
        <v>3618</v>
      </c>
      <c r="DX76" s="71" t="s">
        <v>3619</v>
      </c>
      <c r="DZ76" s="71" t="s">
        <v>3620</v>
      </c>
      <c r="EA76" s="71" t="s">
        <v>3621</v>
      </c>
      <c r="EB76" s="71" t="s">
        <v>3622</v>
      </c>
      <c r="EC76" s="71" t="s">
        <v>3623</v>
      </c>
      <c r="ED76" s="71" t="s">
        <v>3624</v>
      </c>
    </row>
    <row r="77" spans="2:134" x14ac:dyDescent="0.15">
      <c r="AU77" s="24" t="s">
        <v>322</v>
      </c>
      <c r="CO77" s="74"/>
      <c r="CP77" s="74" t="s">
        <v>3625</v>
      </c>
      <c r="CQ77" s="74" t="s">
        <v>3626</v>
      </c>
      <c r="CR77" s="74"/>
      <c r="CS77" s="74" t="s">
        <v>3627</v>
      </c>
      <c r="CT77" s="74" t="s">
        <v>3628</v>
      </c>
      <c r="CU77" s="74" t="s">
        <v>3629</v>
      </c>
      <c r="CV77" s="74"/>
      <c r="CW77" s="74"/>
      <c r="CX77" s="74" t="s">
        <v>3630</v>
      </c>
      <c r="CY77" s="74" t="s">
        <v>3631</v>
      </c>
      <c r="CZ77" s="74" t="s">
        <v>3632</v>
      </c>
      <c r="DA77" s="74"/>
      <c r="DB77" s="74" t="s">
        <v>3633</v>
      </c>
      <c r="DC77" s="74" t="s">
        <v>3634</v>
      </c>
      <c r="DD77" s="74"/>
      <c r="DE77" s="74"/>
      <c r="DF77" s="74"/>
      <c r="DG77" s="72"/>
      <c r="DH77" s="72" t="s">
        <v>3635</v>
      </c>
      <c r="DI77" s="72" t="s">
        <v>3636</v>
      </c>
      <c r="DJ77" s="72" t="s">
        <v>3637</v>
      </c>
      <c r="DK77" s="72" t="s">
        <v>3638</v>
      </c>
      <c r="DL77" s="72"/>
      <c r="DM77" s="72" t="s">
        <v>3639</v>
      </c>
      <c r="DN77" s="72" t="s">
        <v>3640</v>
      </c>
      <c r="DO77" s="72" t="s">
        <v>3641</v>
      </c>
      <c r="DP77" s="72" t="s">
        <v>3642</v>
      </c>
      <c r="DQ77" s="72" t="s">
        <v>3643</v>
      </c>
      <c r="DR77" s="72" t="s">
        <v>3644</v>
      </c>
      <c r="DS77" s="72" t="s">
        <v>3645</v>
      </c>
      <c r="DT77" s="72" t="s">
        <v>3432</v>
      </c>
      <c r="DU77" s="72" t="s">
        <v>3646</v>
      </c>
      <c r="DV77" s="72" t="s">
        <v>3647</v>
      </c>
      <c r="DW77" s="72" t="s">
        <v>3648</v>
      </c>
      <c r="DX77" s="72" t="s">
        <v>3649</v>
      </c>
      <c r="DY77" s="72"/>
      <c r="DZ77" s="72" t="s">
        <v>3650</v>
      </c>
      <c r="EA77" s="72" t="s">
        <v>3651</v>
      </c>
      <c r="EB77" s="72" t="s">
        <v>3652</v>
      </c>
      <c r="EC77" s="72" t="s">
        <v>3653</v>
      </c>
      <c r="ED77" s="72" t="s">
        <v>3654</v>
      </c>
    </row>
    <row r="78" spans="2:134" x14ac:dyDescent="0.15">
      <c r="AU78" s="24" t="s">
        <v>323</v>
      </c>
      <c r="CP78" s="73" t="s">
        <v>3655</v>
      </c>
      <c r="CQ78" s="73" t="s">
        <v>3656</v>
      </c>
      <c r="CS78" s="73" t="s">
        <v>3657</v>
      </c>
      <c r="CT78" s="73" t="s">
        <v>3658</v>
      </c>
      <c r="CU78" s="73" t="s">
        <v>3659</v>
      </c>
      <c r="CY78" s="73" t="s">
        <v>3660</v>
      </c>
      <c r="CZ78" s="73" t="s">
        <v>3661</v>
      </c>
      <c r="DB78" s="73" t="s">
        <v>3662</v>
      </c>
      <c r="DC78" s="73" t="s">
        <v>3663</v>
      </c>
      <c r="DH78" s="71" t="s">
        <v>3664</v>
      </c>
      <c r="DI78" s="71" t="s">
        <v>3665</v>
      </c>
      <c r="DJ78" s="71" t="s">
        <v>3666</v>
      </c>
      <c r="DK78" s="71" t="s">
        <v>3667</v>
      </c>
      <c r="DM78" s="71" t="s">
        <v>3668</v>
      </c>
      <c r="DN78" s="71" t="s">
        <v>3669</v>
      </c>
      <c r="DO78" s="71" t="s">
        <v>3670</v>
      </c>
      <c r="DP78" s="71" t="s">
        <v>3671</v>
      </c>
      <c r="DQ78" s="71" t="s">
        <v>3672</v>
      </c>
      <c r="DR78" s="71" t="s">
        <v>3673</v>
      </c>
      <c r="DS78" s="71" t="s">
        <v>3674</v>
      </c>
      <c r="DT78" s="71" t="s">
        <v>3463</v>
      </c>
      <c r="DU78" s="71" t="s">
        <v>3675</v>
      </c>
      <c r="DV78" s="71" t="s">
        <v>3676</v>
      </c>
      <c r="DW78" s="71" t="s">
        <v>3677</v>
      </c>
      <c r="DX78" s="71" t="s">
        <v>3678</v>
      </c>
      <c r="DZ78" s="71" t="s">
        <v>3679</v>
      </c>
      <c r="EA78" s="71" t="s">
        <v>3680</v>
      </c>
      <c r="EB78" s="71" t="s">
        <v>3681</v>
      </c>
      <c r="EC78" s="71" t="s">
        <v>3682</v>
      </c>
      <c r="ED78" s="71" t="s">
        <v>3683</v>
      </c>
    </row>
    <row r="79" spans="2:134" x14ac:dyDescent="0.15">
      <c r="AU79" s="24" t="s">
        <v>324</v>
      </c>
      <c r="CO79" s="74"/>
      <c r="CP79" s="74" t="s">
        <v>3684</v>
      </c>
      <c r="CQ79" s="74" t="s">
        <v>3685</v>
      </c>
      <c r="CR79" s="74"/>
      <c r="CS79" s="74" t="s">
        <v>3686</v>
      </c>
      <c r="CT79" s="74" t="s">
        <v>3687</v>
      </c>
      <c r="CU79" s="74" t="s">
        <v>3688</v>
      </c>
      <c r="CV79" s="74"/>
      <c r="CW79" s="74"/>
      <c r="CX79" s="74"/>
      <c r="CY79" s="74" t="s">
        <v>3689</v>
      </c>
      <c r="CZ79" s="74" t="s">
        <v>3690</v>
      </c>
      <c r="DA79" s="74"/>
      <c r="DB79" s="74" t="s">
        <v>3691</v>
      </c>
      <c r="DC79" s="74" t="s">
        <v>3692</v>
      </c>
      <c r="DD79" s="74"/>
      <c r="DE79" s="74"/>
      <c r="DF79" s="74"/>
      <c r="DG79" s="72"/>
      <c r="DH79" s="72" t="s">
        <v>3693</v>
      </c>
      <c r="DI79" s="72" t="s">
        <v>3694</v>
      </c>
      <c r="DJ79" s="72" t="s">
        <v>3695</v>
      </c>
      <c r="DK79" s="72" t="s">
        <v>3696</v>
      </c>
      <c r="DL79" s="72"/>
      <c r="DM79" s="72" t="s">
        <v>3697</v>
      </c>
      <c r="DN79" s="72" t="s">
        <v>3698</v>
      </c>
      <c r="DO79" s="72" t="s">
        <v>3699</v>
      </c>
      <c r="DP79" s="72" t="s">
        <v>3700</v>
      </c>
      <c r="DQ79" s="72" t="s">
        <v>3701</v>
      </c>
      <c r="DR79" s="72" t="s">
        <v>3702</v>
      </c>
      <c r="DS79" s="72" t="s">
        <v>3703</v>
      </c>
      <c r="DT79" s="72" t="s">
        <v>3494</v>
      </c>
      <c r="DU79" s="72" t="s">
        <v>3704</v>
      </c>
      <c r="DV79" s="72" t="s">
        <v>3705</v>
      </c>
      <c r="DW79" s="72" t="s">
        <v>3706</v>
      </c>
      <c r="DX79" s="72" t="s">
        <v>3707</v>
      </c>
      <c r="DY79" s="72"/>
      <c r="DZ79" s="72" t="s">
        <v>3708</v>
      </c>
      <c r="EA79" s="72" t="s">
        <v>3709</v>
      </c>
      <c r="EB79" s="72" t="s">
        <v>3710</v>
      </c>
      <c r="EC79" s="72" t="s">
        <v>3711</v>
      </c>
      <c r="ED79" s="72" t="s">
        <v>3712</v>
      </c>
    </row>
    <row r="80" spans="2:134" x14ac:dyDescent="0.15">
      <c r="AU80" s="24" t="s">
        <v>325</v>
      </c>
      <c r="CP80" s="73" t="s">
        <v>3713</v>
      </c>
      <c r="CQ80" s="73" t="s">
        <v>3714</v>
      </c>
      <c r="CS80" s="73" t="s">
        <v>3715</v>
      </c>
      <c r="CT80" s="73" t="s">
        <v>3716</v>
      </c>
      <c r="CU80" s="73" t="s">
        <v>3717</v>
      </c>
      <c r="CY80" s="73" t="s">
        <v>3718</v>
      </c>
      <c r="CZ80" s="73" t="s">
        <v>3719</v>
      </c>
      <c r="DB80" s="73" t="s">
        <v>3720</v>
      </c>
      <c r="DC80" s="73" t="s">
        <v>3721</v>
      </c>
      <c r="DH80" s="71" t="s">
        <v>3722</v>
      </c>
      <c r="DI80" s="71" t="s">
        <v>3723</v>
      </c>
      <c r="DJ80" s="71" t="s">
        <v>3724</v>
      </c>
      <c r="DK80" s="71" t="s">
        <v>3725</v>
      </c>
      <c r="DM80" s="71" t="s">
        <v>3726</v>
      </c>
      <c r="DN80" s="71" t="s">
        <v>3727</v>
      </c>
      <c r="DO80" s="71" t="s">
        <v>3728</v>
      </c>
      <c r="DP80" s="71" t="s">
        <v>3729</v>
      </c>
      <c r="DQ80" s="71" t="s">
        <v>3730</v>
      </c>
      <c r="DR80" s="71" t="s">
        <v>3731</v>
      </c>
      <c r="DS80" s="71" t="s">
        <v>3732</v>
      </c>
      <c r="DT80" s="71" t="s">
        <v>3525</v>
      </c>
      <c r="DU80" s="71" t="s">
        <v>3733</v>
      </c>
      <c r="DV80" s="71" t="s">
        <v>3734</v>
      </c>
      <c r="DW80" s="71" t="s">
        <v>3735</v>
      </c>
      <c r="DX80" s="71" t="s">
        <v>3736</v>
      </c>
      <c r="DZ80" s="71" t="s">
        <v>3737</v>
      </c>
      <c r="EA80" s="71" t="s">
        <v>3738</v>
      </c>
      <c r="EB80" s="71" t="s">
        <v>3739</v>
      </c>
      <c r="EC80" s="71" t="s">
        <v>3740</v>
      </c>
      <c r="ED80" s="71" t="s">
        <v>3741</v>
      </c>
    </row>
    <row r="81" spans="47:134" x14ac:dyDescent="0.15">
      <c r="AU81" s="24" t="s">
        <v>326</v>
      </c>
      <c r="CO81" s="74"/>
      <c r="CP81" s="74" t="s">
        <v>3742</v>
      </c>
      <c r="CQ81" s="74" t="s">
        <v>3743</v>
      </c>
      <c r="CR81" s="74"/>
      <c r="CS81" s="74" t="s">
        <v>3744</v>
      </c>
      <c r="CT81" s="74" t="s">
        <v>3745</v>
      </c>
      <c r="CU81" s="74" t="s">
        <v>3746</v>
      </c>
      <c r="CV81" s="74"/>
      <c r="CW81" s="74"/>
      <c r="CX81" s="74"/>
      <c r="CY81" s="74" t="s">
        <v>3747</v>
      </c>
      <c r="CZ81" s="74" t="s">
        <v>3748</v>
      </c>
      <c r="DA81" s="74"/>
      <c r="DB81" s="74"/>
      <c r="DC81" s="74" t="s">
        <v>3749</v>
      </c>
      <c r="DD81" s="74"/>
      <c r="DE81" s="74"/>
      <c r="DF81" s="74"/>
      <c r="DG81" s="72"/>
      <c r="DH81" s="72" t="s">
        <v>3750</v>
      </c>
      <c r="DI81" s="72" t="s">
        <v>3751</v>
      </c>
      <c r="DJ81" s="72" t="s">
        <v>3752</v>
      </c>
      <c r="DK81" s="72" t="s">
        <v>3753</v>
      </c>
      <c r="DL81" s="72"/>
      <c r="DM81" s="72" t="s">
        <v>3754</v>
      </c>
      <c r="DN81" s="72" t="s">
        <v>3755</v>
      </c>
      <c r="DO81" s="72" t="s">
        <v>3756</v>
      </c>
      <c r="DP81" s="72" t="s">
        <v>3757</v>
      </c>
      <c r="DQ81" s="72" t="s">
        <v>3758</v>
      </c>
      <c r="DR81" s="72" t="s">
        <v>3759</v>
      </c>
      <c r="DS81" s="72" t="s">
        <v>3760</v>
      </c>
      <c r="DT81" s="72" t="s">
        <v>3555</v>
      </c>
      <c r="DU81" s="72" t="s">
        <v>3761</v>
      </c>
      <c r="DV81" s="72" t="s">
        <v>3762</v>
      </c>
      <c r="DW81" s="72" t="s">
        <v>3763</v>
      </c>
      <c r="DX81" s="72" t="s">
        <v>3764</v>
      </c>
      <c r="DY81" s="72"/>
      <c r="DZ81" s="72" t="s">
        <v>3765</v>
      </c>
      <c r="EA81" s="72" t="s">
        <v>3766</v>
      </c>
      <c r="EB81" s="72" t="s">
        <v>3767</v>
      </c>
      <c r="EC81" s="72" t="s">
        <v>3768</v>
      </c>
      <c r="ED81" s="72" t="s">
        <v>3769</v>
      </c>
    </row>
    <row r="82" spans="47:134" x14ac:dyDescent="0.15">
      <c r="AU82" s="24" t="s">
        <v>327</v>
      </c>
      <c r="CP82" s="73" t="s">
        <v>3770</v>
      </c>
      <c r="CQ82" s="73" t="s">
        <v>3771</v>
      </c>
      <c r="CS82" s="73" t="s">
        <v>3772</v>
      </c>
      <c r="CT82" s="73" t="s">
        <v>3773</v>
      </c>
      <c r="CU82" s="73" t="s">
        <v>3774</v>
      </c>
      <c r="CY82" s="73" t="s">
        <v>3775</v>
      </c>
      <c r="CZ82" s="73" t="s">
        <v>3776</v>
      </c>
      <c r="DC82" s="73" t="s">
        <v>3777</v>
      </c>
      <c r="DH82" s="71" t="s">
        <v>3778</v>
      </c>
      <c r="DI82" s="71" t="s">
        <v>3779</v>
      </c>
      <c r="DJ82" s="71" t="s">
        <v>3780</v>
      </c>
      <c r="DK82" s="71" t="s">
        <v>3781</v>
      </c>
      <c r="DM82" s="71" t="s">
        <v>3782</v>
      </c>
      <c r="DN82" s="71" t="s">
        <v>3783</v>
      </c>
      <c r="DO82" s="71" t="s">
        <v>3784</v>
      </c>
      <c r="DP82" s="71" t="s">
        <v>3785</v>
      </c>
      <c r="DQ82" s="71" t="s">
        <v>3786</v>
      </c>
      <c r="DR82" s="71" t="s">
        <v>3787</v>
      </c>
      <c r="DS82" s="71" t="s">
        <v>3788</v>
      </c>
      <c r="DU82" s="71" t="s">
        <v>3789</v>
      </c>
      <c r="DV82" s="71" t="s">
        <v>3790</v>
      </c>
      <c r="DW82" s="71" t="s">
        <v>3791</v>
      </c>
      <c r="DX82" s="71" t="s">
        <v>3792</v>
      </c>
      <c r="DZ82" s="71" t="s">
        <v>3793</v>
      </c>
      <c r="EA82" s="71" t="s">
        <v>3794</v>
      </c>
      <c r="EB82" s="71" t="s">
        <v>3795</v>
      </c>
      <c r="EC82" s="71" t="s">
        <v>3796</v>
      </c>
      <c r="ED82" s="71" t="s">
        <v>3797</v>
      </c>
    </row>
    <row r="83" spans="47:134" x14ac:dyDescent="0.15">
      <c r="AU83" s="24" t="s">
        <v>328</v>
      </c>
      <c r="CO83" s="74"/>
      <c r="CP83" s="74" t="s">
        <v>3798</v>
      </c>
      <c r="CQ83" s="74" t="s">
        <v>3765</v>
      </c>
      <c r="CR83" s="74"/>
      <c r="CS83" s="74" t="s">
        <v>3799</v>
      </c>
      <c r="CT83" s="74" t="s">
        <v>3800</v>
      </c>
      <c r="CU83" s="74" t="s">
        <v>3801</v>
      </c>
      <c r="CV83" s="74"/>
      <c r="CW83" s="74"/>
      <c r="CX83" s="74"/>
      <c r="CY83" s="74" t="s">
        <v>3802</v>
      </c>
      <c r="CZ83" s="74" t="s">
        <v>3803</v>
      </c>
      <c r="DA83" s="74"/>
      <c r="DB83" s="74"/>
      <c r="DC83" s="74" t="s">
        <v>3804</v>
      </c>
      <c r="DD83" s="74"/>
      <c r="DE83" s="74"/>
      <c r="DF83" s="74"/>
      <c r="DG83" s="72"/>
      <c r="DH83" s="72" t="s">
        <v>3805</v>
      </c>
      <c r="DI83" s="72" t="s">
        <v>3806</v>
      </c>
      <c r="DJ83" s="72" t="s">
        <v>3807</v>
      </c>
      <c r="DK83" s="72" t="s">
        <v>3808</v>
      </c>
      <c r="DL83" s="72"/>
      <c r="DM83" s="72" t="s">
        <v>3809</v>
      </c>
      <c r="DN83" s="72" t="s">
        <v>3810</v>
      </c>
      <c r="DO83" s="72" t="s">
        <v>3811</v>
      </c>
      <c r="DP83" s="72" t="s">
        <v>3812</v>
      </c>
      <c r="DQ83" s="72" t="s">
        <v>3813</v>
      </c>
      <c r="DR83" s="72" t="s">
        <v>3814</v>
      </c>
      <c r="DS83" s="72" t="s">
        <v>3815</v>
      </c>
      <c r="DT83" s="72"/>
      <c r="DU83" s="72" t="s">
        <v>3816</v>
      </c>
      <c r="DV83" s="72" t="s">
        <v>3817</v>
      </c>
      <c r="DW83" s="72" t="s">
        <v>3818</v>
      </c>
      <c r="DX83" s="72" t="s">
        <v>3819</v>
      </c>
      <c r="DY83" s="72"/>
      <c r="DZ83" s="72" t="s">
        <v>3820</v>
      </c>
      <c r="EA83" s="72" t="s">
        <v>3821</v>
      </c>
      <c r="EB83" s="72" t="s">
        <v>3822</v>
      </c>
      <c r="EC83" s="72" t="s">
        <v>3823</v>
      </c>
      <c r="ED83" s="72" t="s">
        <v>3824</v>
      </c>
    </row>
    <row r="84" spans="47:134" x14ac:dyDescent="0.15">
      <c r="AU84" s="24" t="s">
        <v>329</v>
      </c>
      <c r="CP84" s="73" t="s">
        <v>3825</v>
      </c>
      <c r="CQ84" s="73" t="s">
        <v>3826</v>
      </c>
      <c r="CS84" s="73" t="s">
        <v>3827</v>
      </c>
      <c r="CT84" s="73" t="s">
        <v>3828</v>
      </c>
      <c r="CU84" s="73" t="s">
        <v>3829</v>
      </c>
      <c r="CY84" s="73" t="s">
        <v>3830</v>
      </c>
      <c r="CZ84" s="73" t="s">
        <v>3831</v>
      </c>
      <c r="DC84" s="73" t="s">
        <v>3832</v>
      </c>
      <c r="DH84" s="71" t="s">
        <v>3833</v>
      </c>
      <c r="DI84" s="71" t="s">
        <v>3834</v>
      </c>
      <c r="DJ84" s="71" t="s">
        <v>3835</v>
      </c>
      <c r="DK84" s="71" t="s">
        <v>3836</v>
      </c>
      <c r="DM84" s="71" t="s">
        <v>3837</v>
      </c>
      <c r="DN84" s="71" t="s">
        <v>3838</v>
      </c>
      <c r="DO84" s="71" t="s">
        <v>3839</v>
      </c>
      <c r="DP84" s="71" t="s">
        <v>3840</v>
      </c>
      <c r="DQ84" s="71" t="s">
        <v>3841</v>
      </c>
      <c r="DR84" s="71" t="s">
        <v>3842</v>
      </c>
      <c r="DS84" s="71" t="s">
        <v>3843</v>
      </c>
      <c r="DU84" s="71" t="s">
        <v>3844</v>
      </c>
      <c r="DV84" s="71" t="s">
        <v>3845</v>
      </c>
      <c r="DW84" s="71" t="s">
        <v>3846</v>
      </c>
      <c r="DX84" s="71" t="s">
        <v>3847</v>
      </c>
      <c r="DZ84" s="71" t="s">
        <v>3848</v>
      </c>
      <c r="EA84" s="71" t="s">
        <v>3849</v>
      </c>
      <c r="EB84" s="71" t="s">
        <v>3850</v>
      </c>
      <c r="EC84" s="71" t="s">
        <v>3851</v>
      </c>
      <c r="ED84" s="71" t="s">
        <v>3852</v>
      </c>
    </row>
    <row r="85" spans="47:134" x14ac:dyDescent="0.15">
      <c r="AU85" s="24" t="s">
        <v>92</v>
      </c>
      <c r="CO85" s="74"/>
      <c r="CP85" s="74" t="s">
        <v>3853</v>
      </c>
      <c r="CQ85" s="74" t="s">
        <v>3854</v>
      </c>
      <c r="CR85" s="74"/>
      <c r="CS85" s="74" t="s">
        <v>3855</v>
      </c>
      <c r="CT85" s="74" t="s">
        <v>3856</v>
      </c>
      <c r="CU85" s="74" t="s">
        <v>3857</v>
      </c>
      <c r="CV85" s="74"/>
      <c r="CW85" s="74"/>
      <c r="CX85" s="74"/>
      <c r="CY85" s="74" t="s">
        <v>3858</v>
      </c>
      <c r="CZ85" s="74" t="s">
        <v>3859</v>
      </c>
      <c r="DA85" s="74"/>
      <c r="DB85" s="74"/>
      <c r="DC85" s="74" t="s">
        <v>3860</v>
      </c>
      <c r="DD85" s="74"/>
      <c r="DE85" s="74"/>
      <c r="DF85" s="74"/>
      <c r="DG85" s="72"/>
      <c r="DH85" s="72" t="s">
        <v>3861</v>
      </c>
      <c r="DI85" s="72" t="s">
        <v>3862</v>
      </c>
      <c r="DJ85" s="72" t="s">
        <v>3863</v>
      </c>
      <c r="DK85" s="72" t="s">
        <v>3864</v>
      </c>
      <c r="DL85" s="72"/>
      <c r="DM85" s="72" t="s">
        <v>3865</v>
      </c>
      <c r="DN85" s="72" t="s">
        <v>3866</v>
      </c>
      <c r="DO85" s="72" t="s">
        <v>3867</v>
      </c>
      <c r="DP85" s="72" t="s">
        <v>3868</v>
      </c>
      <c r="DQ85" s="72" t="s">
        <v>3869</v>
      </c>
      <c r="DR85" s="72" t="s">
        <v>3870</v>
      </c>
      <c r="DS85" s="72" t="s">
        <v>3871</v>
      </c>
      <c r="DT85" s="72"/>
      <c r="DU85" s="72" t="s">
        <v>3872</v>
      </c>
      <c r="DV85" s="72" t="s">
        <v>3873</v>
      </c>
      <c r="DW85" s="72"/>
      <c r="DX85" s="72" t="s">
        <v>3874</v>
      </c>
      <c r="DY85" s="72"/>
      <c r="DZ85" s="72" t="s">
        <v>3875</v>
      </c>
      <c r="EA85" s="72" t="s">
        <v>3876</v>
      </c>
      <c r="EB85" s="72" t="s">
        <v>3877</v>
      </c>
      <c r="EC85" s="72" t="s">
        <v>3878</v>
      </c>
      <c r="ED85" s="72" t="s">
        <v>3879</v>
      </c>
    </row>
    <row r="86" spans="47:134" x14ac:dyDescent="0.15">
      <c r="AU86" s="24" t="s">
        <v>330</v>
      </c>
      <c r="CP86" s="73" t="s">
        <v>3880</v>
      </c>
      <c r="CQ86" s="73" t="s">
        <v>3881</v>
      </c>
      <c r="CS86" s="73" t="s">
        <v>3882</v>
      </c>
      <c r="CT86" s="73" t="s">
        <v>3883</v>
      </c>
      <c r="CY86" s="73" t="s">
        <v>3884</v>
      </c>
      <c r="CZ86" s="73" t="s">
        <v>3885</v>
      </c>
      <c r="DC86" s="73" t="s">
        <v>3886</v>
      </c>
      <c r="DH86" s="71" t="s">
        <v>3887</v>
      </c>
      <c r="DI86" s="71" t="s">
        <v>3888</v>
      </c>
      <c r="DJ86" s="71" t="s">
        <v>3889</v>
      </c>
      <c r="DK86" s="71" t="s">
        <v>3890</v>
      </c>
      <c r="DM86" s="71" t="s">
        <v>3891</v>
      </c>
      <c r="DN86" s="71" t="s">
        <v>3892</v>
      </c>
      <c r="DO86" s="71" t="s">
        <v>3893</v>
      </c>
      <c r="DP86" s="71" t="s">
        <v>3894</v>
      </c>
      <c r="DQ86" s="71" t="s">
        <v>3895</v>
      </c>
      <c r="DR86" s="71" t="s">
        <v>3896</v>
      </c>
      <c r="DS86" s="71" t="s">
        <v>3897</v>
      </c>
      <c r="DU86" s="71" t="s">
        <v>3898</v>
      </c>
      <c r="DV86" s="71" t="s">
        <v>3899</v>
      </c>
      <c r="DX86" s="71" t="s">
        <v>3900</v>
      </c>
      <c r="DZ86" s="71" t="s">
        <v>3901</v>
      </c>
      <c r="EA86" s="71" t="s">
        <v>3902</v>
      </c>
      <c r="EB86" s="71" t="s">
        <v>3903</v>
      </c>
      <c r="EC86" s="71" t="s">
        <v>3904</v>
      </c>
      <c r="ED86" s="71" t="s">
        <v>3905</v>
      </c>
    </row>
    <row r="87" spans="47:134" x14ac:dyDescent="0.15">
      <c r="AU87" s="24" t="s">
        <v>331</v>
      </c>
      <c r="CO87" s="74"/>
      <c r="CP87" s="74" t="s">
        <v>3906</v>
      </c>
      <c r="CQ87" s="74" t="s">
        <v>3907</v>
      </c>
      <c r="CR87" s="74"/>
      <c r="CS87" s="74" t="s">
        <v>3908</v>
      </c>
      <c r="CT87" s="74" t="s">
        <v>3909</v>
      </c>
      <c r="CU87" s="74"/>
      <c r="CV87" s="74"/>
      <c r="CW87" s="74"/>
      <c r="CX87" s="74"/>
      <c r="CY87" s="74" t="s">
        <v>3910</v>
      </c>
      <c r="CZ87" s="74" t="s">
        <v>3911</v>
      </c>
      <c r="DA87" s="74"/>
      <c r="DB87" s="74"/>
      <c r="DC87" s="74" t="s">
        <v>3912</v>
      </c>
      <c r="DD87" s="74"/>
      <c r="DE87" s="74"/>
      <c r="DF87" s="74"/>
      <c r="DG87" s="72"/>
      <c r="DH87" s="72" t="s">
        <v>3913</v>
      </c>
      <c r="DI87" s="72" t="s">
        <v>3914</v>
      </c>
      <c r="DJ87" s="72" t="s">
        <v>3915</v>
      </c>
      <c r="DK87" s="72" t="s">
        <v>3916</v>
      </c>
      <c r="DL87" s="72"/>
      <c r="DM87" s="72" t="s">
        <v>3917</v>
      </c>
      <c r="DN87" s="72" t="s">
        <v>3918</v>
      </c>
      <c r="DO87" s="72" t="s">
        <v>3919</v>
      </c>
      <c r="DP87" s="72" t="s">
        <v>3920</v>
      </c>
      <c r="DQ87" s="72" t="s">
        <v>3921</v>
      </c>
      <c r="DR87" s="72" t="s">
        <v>3922</v>
      </c>
      <c r="DS87" s="72" t="s">
        <v>3923</v>
      </c>
      <c r="DT87" s="72"/>
      <c r="DU87" s="72"/>
      <c r="DV87" s="72" t="s">
        <v>3924</v>
      </c>
      <c r="DW87" s="72"/>
      <c r="DX87" s="72" t="s">
        <v>3925</v>
      </c>
      <c r="DY87" s="72"/>
      <c r="DZ87" s="72" t="s">
        <v>3926</v>
      </c>
      <c r="EA87" s="72" t="s">
        <v>3927</v>
      </c>
      <c r="EB87" s="72" t="s">
        <v>3928</v>
      </c>
      <c r="EC87" s="72" t="s">
        <v>3929</v>
      </c>
      <c r="ED87" s="72" t="s">
        <v>3930</v>
      </c>
    </row>
    <row r="88" spans="47:134" x14ac:dyDescent="0.15">
      <c r="AU88" s="24" t="s">
        <v>332</v>
      </c>
      <c r="CP88" s="73" t="s">
        <v>3931</v>
      </c>
      <c r="CQ88" s="73" t="s">
        <v>3932</v>
      </c>
      <c r="CS88" s="73" t="s">
        <v>3933</v>
      </c>
      <c r="CT88" s="73" t="s">
        <v>3934</v>
      </c>
      <c r="CY88" s="73" t="s">
        <v>3935</v>
      </c>
      <c r="CZ88" s="73" t="s">
        <v>3936</v>
      </c>
      <c r="DC88" s="73" t="s">
        <v>3937</v>
      </c>
      <c r="DH88" s="71" t="s">
        <v>3938</v>
      </c>
      <c r="DI88" s="71" t="s">
        <v>3939</v>
      </c>
      <c r="DJ88" s="71" t="s">
        <v>3940</v>
      </c>
      <c r="DK88" s="71" t="s">
        <v>3941</v>
      </c>
      <c r="DM88" s="71" t="s">
        <v>3942</v>
      </c>
      <c r="DN88" s="71" t="s">
        <v>3943</v>
      </c>
      <c r="DO88" s="71" t="s">
        <v>3944</v>
      </c>
      <c r="DP88" s="71" t="s">
        <v>3945</v>
      </c>
      <c r="DQ88" s="71" t="s">
        <v>3946</v>
      </c>
      <c r="DR88" s="71" t="s">
        <v>3947</v>
      </c>
      <c r="DS88" s="71" t="s">
        <v>3948</v>
      </c>
      <c r="DV88" s="71" t="s">
        <v>3949</v>
      </c>
      <c r="DX88" s="71" t="s">
        <v>3950</v>
      </c>
      <c r="DZ88" s="71" t="s">
        <v>3951</v>
      </c>
      <c r="EA88" s="71" t="s">
        <v>3952</v>
      </c>
      <c r="EB88" s="71" t="s">
        <v>3953</v>
      </c>
      <c r="EC88" s="71" t="s">
        <v>3954</v>
      </c>
      <c r="ED88" s="71" t="s">
        <v>3955</v>
      </c>
    </row>
    <row r="89" spans="47:134" x14ac:dyDescent="0.15">
      <c r="AU89" s="24" t="s">
        <v>333</v>
      </c>
      <c r="CO89" s="74"/>
      <c r="CP89" s="74" t="s">
        <v>3956</v>
      </c>
      <c r="CQ89" s="74" t="s">
        <v>3957</v>
      </c>
      <c r="CR89" s="74"/>
      <c r="CS89" s="74" t="s">
        <v>3958</v>
      </c>
      <c r="CT89" s="74" t="s">
        <v>3959</v>
      </c>
      <c r="CU89" s="74"/>
      <c r="CV89" s="74"/>
      <c r="CW89" s="74"/>
      <c r="CX89" s="74"/>
      <c r="CY89" s="74" t="s">
        <v>3960</v>
      </c>
      <c r="CZ89" s="74" t="s">
        <v>3961</v>
      </c>
      <c r="DA89" s="74"/>
      <c r="DB89" s="74"/>
      <c r="DC89" s="74" t="s">
        <v>3962</v>
      </c>
      <c r="DD89" s="74"/>
      <c r="DE89" s="74"/>
      <c r="DF89" s="74"/>
      <c r="DG89" s="72"/>
      <c r="DH89" s="72" t="s">
        <v>3963</v>
      </c>
      <c r="DI89" s="72" t="s">
        <v>3964</v>
      </c>
      <c r="DJ89" s="72" t="s">
        <v>3965</v>
      </c>
      <c r="DK89" s="72" t="s">
        <v>3966</v>
      </c>
      <c r="DL89" s="72"/>
      <c r="DM89" s="72" t="s">
        <v>3967</v>
      </c>
      <c r="DN89" s="72" t="s">
        <v>3968</v>
      </c>
      <c r="DO89" s="72" t="s">
        <v>3969</v>
      </c>
      <c r="DP89" s="72" t="s">
        <v>3970</v>
      </c>
      <c r="DQ89" s="72" t="s">
        <v>3971</v>
      </c>
      <c r="DR89" s="72" t="s">
        <v>3972</v>
      </c>
      <c r="DS89" s="72" t="s">
        <v>3973</v>
      </c>
      <c r="DT89" s="72"/>
      <c r="DU89" s="72"/>
      <c r="DV89" s="72" t="s">
        <v>3974</v>
      </c>
      <c r="DW89" s="72"/>
      <c r="DX89" s="72" t="s">
        <v>3975</v>
      </c>
      <c r="DY89" s="72"/>
      <c r="DZ89" s="72" t="s">
        <v>3976</v>
      </c>
      <c r="EA89" s="72" t="s">
        <v>3977</v>
      </c>
      <c r="EB89" s="72" t="s">
        <v>3978</v>
      </c>
      <c r="EC89" s="72" t="s">
        <v>3979</v>
      </c>
      <c r="ED89" s="72" t="s">
        <v>3980</v>
      </c>
    </row>
    <row r="90" spans="47:134" x14ac:dyDescent="0.15">
      <c r="CP90" s="73" t="s">
        <v>3981</v>
      </c>
      <c r="CQ90" s="73" t="s">
        <v>3982</v>
      </c>
      <c r="CS90" s="73" t="s">
        <v>3983</v>
      </c>
      <c r="CT90" s="73" t="s">
        <v>3984</v>
      </c>
      <c r="CY90" s="73" t="s">
        <v>3985</v>
      </c>
      <c r="CZ90" s="73" t="s">
        <v>3986</v>
      </c>
      <c r="DC90" s="73" t="s">
        <v>3987</v>
      </c>
      <c r="DH90" s="71" t="s">
        <v>3988</v>
      </c>
      <c r="DI90" s="71" t="s">
        <v>3989</v>
      </c>
      <c r="DJ90" s="71" t="s">
        <v>3990</v>
      </c>
      <c r="DK90" s="71" t="s">
        <v>3991</v>
      </c>
      <c r="DM90" s="71" t="s">
        <v>3992</v>
      </c>
      <c r="DN90" s="71" t="s">
        <v>3993</v>
      </c>
      <c r="DO90" s="71" t="s">
        <v>3994</v>
      </c>
      <c r="DP90" s="71" t="s">
        <v>3995</v>
      </c>
      <c r="DR90" s="71" t="s">
        <v>3996</v>
      </c>
      <c r="DS90" s="71" t="s">
        <v>3997</v>
      </c>
      <c r="DV90" s="71" t="s">
        <v>3998</v>
      </c>
      <c r="DX90" s="71" t="s">
        <v>3999</v>
      </c>
      <c r="DZ90" s="71" t="s">
        <v>4000</v>
      </c>
      <c r="EA90" s="71" t="s">
        <v>4001</v>
      </c>
      <c r="EB90" s="71" t="s">
        <v>4002</v>
      </c>
      <c r="EC90" s="71" t="s">
        <v>4003</v>
      </c>
      <c r="ED90" s="71" t="s">
        <v>4004</v>
      </c>
    </row>
    <row r="91" spans="47:134" x14ac:dyDescent="0.15">
      <c r="CO91" s="74"/>
      <c r="CP91" s="74" t="s">
        <v>4005</v>
      </c>
      <c r="CQ91" s="74" t="s">
        <v>4006</v>
      </c>
      <c r="CR91" s="74"/>
      <c r="CS91" s="74" t="s">
        <v>4007</v>
      </c>
      <c r="CT91" s="74" t="s">
        <v>4008</v>
      </c>
      <c r="CU91" s="74"/>
      <c r="CV91" s="74"/>
      <c r="CW91" s="74"/>
      <c r="CX91" s="74"/>
      <c r="CY91" s="74" t="s">
        <v>4009</v>
      </c>
      <c r="CZ91" s="74" t="s">
        <v>4010</v>
      </c>
      <c r="DA91" s="74"/>
      <c r="DB91" s="74"/>
      <c r="DC91" s="74" t="s">
        <v>4011</v>
      </c>
      <c r="DD91" s="74"/>
      <c r="DE91" s="74"/>
      <c r="DF91" s="74"/>
      <c r="DG91" s="72"/>
      <c r="DH91" s="72" t="s">
        <v>4012</v>
      </c>
      <c r="DI91" s="72" t="s">
        <v>4013</v>
      </c>
      <c r="DJ91" s="72" t="s">
        <v>4014</v>
      </c>
      <c r="DK91" s="72" t="s">
        <v>4015</v>
      </c>
      <c r="DL91" s="72"/>
      <c r="DM91" s="72" t="s">
        <v>4016</v>
      </c>
      <c r="DN91" s="72" t="s">
        <v>4017</v>
      </c>
      <c r="DO91" s="72" t="s">
        <v>4018</v>
      </c>
      <c r="DP91" s="72" t="s">
        <v>4019</v>
      </c>
      <c r="DQ91" s="72"/>
      <c r="DR91" s="72" t="s">
        <v>4020</v>
      </c>
      <c r="DS91" s="72" t="s">
        <v>4021</v>
      </c>
      <c r="DT91" s="72"/>
      <c r="DU91" s="72"/>
      <c r="DV91" s="72" t="s">
        <v>4022</v>
      </c>
      <c r="DW91" s="72"/>
      <c r="DX91" s="72" t="s">
        <v>4023</v>
      </c>
      <c r="DY91" s="72"/>
      <c r="DZ91" s="72" t="s">
        <v>4024</v>
      </c>
      <c r="EA91" s="72" t="s">
        <v>4025</v>
      </c>
      <c r="EB91" s="72" t="s">
        <v>4026</v>
      </c>
      <c r="EC91" s="72" t="s">
        <v>4027</v>
      </c>
      <c r="ED91" s="72" t="s">
        <v>4028</v>
      </c>
    </row>
    <row r="92" spans="47:134" x14ac:dyDescent="0.15">
      <c r="CP92" s="73" t="s">
        <v>4029</v>
      </c>
      <c r="CQ92" s="73" t="s">
        <v>4030</v>
      </c>
      <c r="CS92" s="73" t="s">
        <v>4031</v>
      </c>
      <c r="CT92" s="73" t="s">
        <v>4032</v>
      </c>
      <c r="CY92" s="73" t="s">
        <v>4033</v>
      </c>
      <c r="CZ92" s="73" t="s">
        <v>4034</v>
      </c>
      <c r="DC92" s="73" t="s">
        <v>4035</v>
      </c>
      <c r="DH92" s="71" t="s">
        <v>4036</v>
      </c>
      <c r="DI92" s="71" t="s">
        <v>4037</v>
      </c>
      <c r="DJ92" s="71" t="s">
        <v>4038</v>
      </c>
      <c r="DK92" s="71" t="s">
        <v>4039</v>
      </c>
      <c r="DM92" s="71" t="s">
        <v>4040</v>
      </c>
      <c r="DN92" s="71" t="s">
        <v>4041</v>
      </c>
      <c r="DO92" s="71" t="s">
        <v>4042</v>
      </c>
      <c r="DP92" s="71" t="s">
        <v>4043</v>
      </c>
      <c r="DR92" s="71" t="s">
        <v>4044</v>
      </c>
      <c r="DS92" s="71" t="s">
        <v>4045</v>
      </c>
      <c r="DV92" s="71" t="s">
        <v>4046</v>
      </c>
      <c r="DX92" s="71" t="s">
        <v>4047</v>
      </c>
      <c r="DZ92" s="71" t="s">
        <v>4048</v>
      </c>
      <c r="EA92" s="71" t="s">
        <v>4049</v>
      </c>
      <c r="EB92" s="71" t="s">
        <v>4050</v>
      </c>
      <c r="EC92" s="71" t="s">
        <v>4051</v>
      </c>
      <c r="ED92" s="71" t="s">
        <v>4052</v>
      </c>
    </row>
    <row r="93" spans="47:134" x14ac:dyDescent="0.15">
      <c r="CO93" s="74"/>
      <c r="CP93" s="74" t="s">
        <v>4053</v>
      </c>
      <c r="CQ93" s="74" t="s">
        <v>4054</v>
      </c>
      <c r="CR93" s="74"/>
      <c r="CS93" s="74" t="s">
        <v>4055</v>
      </c>
      <c r="CT93" s="74" t="s">
        <v>4056</v>
      </c>
      <c r="CU93" s="74"/>
      <c r="CV93" s="74"/>
      <c r="CW93" s="74"/>
      <c r="CX93" s="74"/>
      <c r="CY93" s="74" t="s">
        <v>4057</v>
      </c>
      <c r="CZ93" s="74" t="s">
        <v>4058</v>
      </c>
      <c r="DA93" s="74"/>
      <c r="DB93" s="74"/>
      <c r="DC93" s="74" t="s">
        <v>4059</v>
      </c>
      <c r="DD93" s="74"/>
      <c r="DE93" s="74"/>
      <c r="DF93" s="74"/>
      <c r="DG93" s="72"/>
      <c r="DH93" s="72" t="s">
        <v>4060</v>
      </c>
      <c r="DI93" s="72" t="s">
        <v>4061</v>
      </c>
      <c r="DJ93" s="72" t="s">
        <v>4062</v>
      </c>
      <c r="DK93" s="72" t="s">
        <v>4063</v>
      </c>
      <c r="DL93" s="72"/>
      <c r="DM93" s="72" t="s">
        <v>4064</v>
      </c>
      <c r="DN93" s="72" t="s">
        <v>4065</v>
      </c>
      <c r="DO93" s="72" t="s">
        <v>4066</v>
      </c>
      <c r="DP93" s="72" t="s">
        <v>4067</v>
      </c>
      <c r="DQ93" s="72"/>
      <c r="DR93" s="72" t="s">
        <v>4068</v>
      </c>
      <c r="DS93" s="72" t="s">
        <v>4069</v>
      </c>
      <c r="DT93" s="72"/>
      <c r="DU93" s="72"/>
      <c r="DV93" s="72" t="s">
        <v>4070</v>
      </c>
      <c r="DW93" s="72"/>
      <c r="DX93" s="72" t="s">
        <v>4071</v>
      </c>
      <c r="DY93" s="72"/>
      <c r="DZ93" s="72" t="s">
        <v>3169</v>
      </c>
      <c r="EA93" s="72" t="s">
        <v>4072</v>
      </c>
      <c r="EB93" s="72" t="s">
        <v>4073</v>
      </c>
      <c r="EC93" s="72" t="s">
        <v>4074</v>
      </c>
      <c r="ED93" s="72" t="s">
        <v>4075</v>
      </c>
    </row>
    <row r="94" spans="47:134" x14ac:dyDescent="0.15">
      <c r="CP94" s="73" t="s">
        <v>4076</v>
      </c>
      <c r="CQ94" s="73" t="s">
        <v>4077</v>
      </c>
      <c r="CS94" s="73" t="s">
        <v>4078</v>
      </c>
      <c r="CT94" s="73" t="s">
        <v>4079</v>
      </c>
      <c r="CY94" s="73" t="s">
        <v>4080</v>
      </c>
      <c r="CZ94" s="73" t="s">
        <v>4081</v>
      </c>
      <c r="DC94" s="73" t="s">
        <v>4082</v>
      </c>
      <c r="DH94" s="71" t="s">
        <v>4083</v>
      </c>
      <c r="DI94" s="71" t="s">
        <v>4084</v>
      </c>
      <c r="DJ94" s="71" t="s">
        <v>4085</v>
      </c>
      <c r="DK94" s="71" t="s">
        <v>4086</v>
      </c>
      <c r="DM94" s="71" t="s">
        <v>4087</v>
      </c>
      <c r="DN94" s="71" t="s">
        <v>4088</v>
      </c>
      <c r="DO94" s="71" t="s">
        <v>4089</v>
      </c>
      <c r="DP94" s="71" t="s">
        <v>4090</v>
      </c>
      <c r="DR94" s="71" t="s">
        <v>4091</v>
      </c>
      <c r="DS94" s="71" t="s">
        <v>4092</v>
      </c>
      <c r="DV94" s="71" t="s">
        <v>4093</v>
      </c>
      <c r="DX94" s="71" t="s">
        <v>4094</v>
      </c>
      <c r="DZ94" s="71" t="s">
        <v>4095</v>
      </c>
      <c r="EA94" s="71" t="s">
        <v>4096</v>
      </c>
      <c r="EB94" s="71" t="s">
        <v>4097</v>
      </c>
      <c r="EC94" s="71" t="s">
        <v>4098</v>
      </c>
      <c r="ED94" s="71" t="s">
        <v>4099</v>
      </c>
    </row>
    <row r="95" spans="47:134" x14ac:dyDescent="0.15">
      <c r="CO95" s="74"/>
      <c r="CP95" s="74" t="s">
        <v>4100</v>
      </c>
      <c r="CQ95" s="74" t="s">
        <v>4101</v>
      </c>
      <c r="CR95" s="74"/>
      <c r="CS95" s="74" t="s">
        <v>4102</v>
      </c>
      <c r="CT95" s="74" t="s">
        <v>4103</v>
      </c>
      <c r="CU95" s="74"/>
      <c r="CV95" s="74"/>
      <c r="CW95" s="74"/>
      <c r="CX95" s="74"/>
      <c r="CY95" s="74" t="s">
        <v>4104</v>
      </c>
      <c r="CZ95" s="74" t="s">
        <v>4105</v>
      </c>
      <c r="DA95" s="74"/>
      <c r="DB95" s="74"/>
      <c r="DC95" s="74" t="s">
        <v>4106</v>
      </c>
      <c r="DD95" s="74"/>
      <c r="DE95" s="74"/>
      <c r="DF95" s="74"/>
      <c r="DG95" s="72"/>
      <c r="DH95" s="72" t="s">
        <v>4107</v>
      </c>
      <c r="DI95" s="72" t="s">
        <v>4108</v>
      </c>
      <c r="DJ95" s="72" t="s">
        <v>4109</v>
      </c>
      <c r="DK95" s="72" t="s">
        <v>4110</v>
      </c>
      <c r="DL95" s="72"/>
      <c r="DM95" s="72" t="s">
        <v>4111</v>
      </c>
      <c r="DN95" s="72" t="s">
        <v>4112</v>
      </c>
      <c r="DO95" s="72" t="s">
        <v>4113</v>
      </c>
      <c r="DP95" s="72" t="s">
        <v>4114</v>
      </c>
      <c r="DQ95" s="72"/>
      <c r="DR95" s="72" t="s">
        <v>4115</v>
      </c>
      <c r="DS95" s="72" t="s">
        <v>4116</v>
      </c>
      <c r="DT95" s="72"/>
      <c r="DU95" s="72"/>
      <c r="DV95" s="72" t="s">
        <v>4117</v>
      </c>
      <c r="DW95" s="72"/>
      <c r="DX95" s="72" t="s">
        <v>4118</v>
      </c>
      <c r="DY95" s="72"/>
      <c r="DZ95" s="72" t="s">
        <v>4119</v>
      </c>
      <c r="EA95" s="72" t="s">
        <v>4120</v>
      </c>
      <c r="EB95" s="72" t="s">
        <v>4121</v>
      </c>
      <c r="EC95" s="72" t="s">
        <v>4122</v>
      </c>
      <c r="ED95" s="72" t="s">
        <v>4123</v>
      </c>
    </row>
    <row r="96" spans="47:134" x14ac:dyDescent="0.15">
      <c r="CP96" s="73" t="s">
        <v>4124</v>
      </c>
      <c r="CQ96" s="73" t="s">
        <v>4125</v>
      </c>
      <c r="CS96" s="73" t="s">
        <v>4126</v>
      </c>
      <c r="CT96" s="73" t="s">
        <v>4127</v>
      </c>
      <c r="CY96" s="73" t="s">
        <v>4128</v>
      </c>
      <c r="CZ96" s="73" t="s">
        <v>4129</v>
      </c>
      <c r="DC96" s="73" t="s">
        <v>4130</v>
      </c>
      <c r="DH96" s="71" t="s">
        <v>4131</v>
      </c>
      <c r="DI96" s="71" t="s">
        <v>4132</v>
      </c>
      <c r="DJ96" s="71" t="s">
        <v>4133</v>
      </c>
      <c r="DK96" s="71" t="s">
        <v>4134</v>
      </c>
      <c r="DM96" s="71" t="s">
        <v>4135</v>
      </c>
      <c r="DN96" s="71" t="s">
        <v>4136</v>
      </c>
      <c r="DO96" s="71" t="s">
        <v>4137</v>
      </c>
      <c r="DP96" s="71" t="s">
        <v>4138</v>
      </c>
      <c r="DR96" s="71" t="s">
        <v>4139</v>
      </c>
      <c r="DS96" s="71" t="s">
        <v>4140</v>
      </c>
      <c r="DV96" s="71" t="s">
        <v>4141</v>
      </c>
      <c r="DX96" s="71" t="s">
        <v>4142</v>
      </c>
      <c r="DZ96" s="71" t="s">
        <v>4143</v>
      </c>
      <c r="EA96" s="71" t="s">
        <v>4144</v>
      </c>
      <c r="EB96" s="71" t="s">
        <v>4145</v>
      </c>
      <c r="EC96" s="71" t="s">
        <v>4146</v>
      </c>
      <c r="ED96" s="71" t="s">
        <v>4147</v>
      </c>
    </row>
    <row r="97" spans="93:134" x14ac:dyDescent="0.15">
      <c r="CO97" s="74"/>
      <c r="CP97" s="74" t="s">
        <v>4148</v>
      </c>
      <c r="CQ97" s="74" t="s">
        <v>4149</v>
      </c>
      <c r="CR97" s="74"/>
      <c r="CS97" s="74" t="s">
        <v>4150</v>
      </c>
      <c r="CT97" s="74" t="s">
        <v>4151</v>
      </c>
      <c r="CU97" s="74"/>
      <c r="CV97" s="74"/>
      <c r="CW97" s="74"/>
      <c r="CX97" s="74"/>
      <c r="CY97" s="74" t="s">
        <v>4152</v>
      </c>
      <c r="CZ97" s="74" t="s">
        <v>4153</v>
      </c>
      <c r="DA97" s="74"/>
      <c r="DB97" s="74"/>
      <c r="DC97" s="74"/>
      <c r="DD97" s="74"/>
      <c r="DE97" s="74"/>
      <c r="DF97" s="74"/>
      <c r="DG97" s="72"/>
      <c r="DH97" s="72" t="s">
        <v>4154</v>
      </c>
      <c r="DI97" s="72" t="s">
        <v>4155</v>
      </c>
      <c r="DJ97" s="72" t="s">
        <v>4156</v>
      </c>
      <c r="DK97" s="72" t="s">
        <v>4157</v>
      </c>
      <c r="DL97" s="72"/>
      <c r="DM97" s="72" t="s">
        <v>4158</v>
      </c>
      <c r="DN97" s="72" t="s">
        <v>4159</v>
      </c>
      <c r="DO97" s="72" t="s">
        <v>4160</v>
      </c>
      <c r="DP97" s="72" t="s">
        <v>4161</v>
      </c>
      <c r="DQ97" s="72"/>
      <c r="DR97" s="72" t="s">
        <v>4162</v>
      </c>
      <c r="DS97" s="72" t="s">
        <v>4163</v>
      </c>
      <c r="DT97" s="72"/>
      <c r="DU97" s="72"/>
      <c r="DV97" s="72" t="s">
        <v>4164</v>
      </c>
      <c r="DW97" s="72"/>
      <c r="DX97" s="72" t="s">
        <v>4165</v>
      </c>
      <c r="DY97" s="72"/>
      <c r="DZ97" s="72" t="s">
        <v>4166</v>
      </c>
      <c r="EA97" s="72" t="s">
        <v>4167</v>
      </c>
      <c r="EB97" s="72" t="s">
        <v>4168</v>
      </c>
      <c r="EC97" s="72" t="s">
        <v>4169</v>
      </c>
      <c r="ED97" s="72" t="s">
        <v>4170</v>
      </c>
    </row>
    <row r="98" spans="93:134" x14ac:dyDescent="0.15">
      <c r="CP98" s="73" t="s">
        <v>4171</v>
      </c>
      <c r="CQ98" s="73" t="s">
        <v>4172</v>
      </c>
      <c r="CS98" s="73" t="s">
        <v>4173</v>
      </c>
      <c r="CT98" s="73" t="s">
        <v>3678</v>
      </c>
      <c r="CY98" s="73" t="s">
        <v>4174</v>
      </c>
      <c r="CZ98" s="73" t="s">
        <v>4175</v>
      </c>
      <c r="DH98" s="71" t="s">
        <v>4176</v>
      </c>
      <c r="DI98" s="71" t="s">
        <v>4177</v>
      </c>
      <c r="DJ98" s="71" t="s">
        <v>4178</v>
      </c>
      <c r="DK98" s="71" t="s">
        <v>4179</v>
      </c>
      <c r="DM98" s="71" t="s">
        <v>4180</v>
      </c>
      <c r="DN98" s="71" t="s">
        <v>4181</v>
      </c>
      <c r="DO98" s="71" t="s">
        <v>4182</v>
      </c>
      <c r="DP98" s="71" t="s">
        <v>4183</v>
      </c>
      <c r="DR98" s="71" t="s">
        <v>4184</v>
      </c>
      <c r="DS98" s="71" t="s">
        <v>4185</v>
      </c>
      <c r="DV98" s="71" t="s">
        <v>4186</v>
      </c>
      <c r="DX98" s="71" t="s">
        <v>4187</v>
      </c>
      <c r="DZ98" s="71" t="s">
        <v>4188</v>
      </c>
      <c r="EA98" s="71" t="s">
        <v>4189</v>
      </c>
      <c r="EB98" s="71" t="s">
        <v>4190</v>
      </c>
      <c r="EC98" s="71" t="s">
        <v>4191</v>
      </c>
      <c r="ED98" s="71" t="s">
        <v>4192</v>
      </c>
    </row>
    <row r="99" spans="93:134" x14ac:dyDescent="0.15">
      <c r="CO99" s="74"/>
      <c r="CP99" s="74" t="s">
        <v>4193</v>
      </c>
      <c r="CQ99" s="74" t="s">
        <v>4194</v>
      </c>
      <c r="CR99" s="74"/>
      <c r="CS99" s="74" t="s">
        <v>4195</v>
      </c>
      <c r="CT99" s="74" t="s">
        <v>3707</v>
      </c>
      <c r="CU99" s="74"/>
      <c r="CV99" s="74"/>
      <c r="CW99" s="74"/>
      <c r="CX99" s="74"/>
      <c r="CY99" s="74" t="s">
        <v>4196</v>
      </c>
      <c r="CZ99" s="74" t="s">
        <v>4197</v>
      </c>
      <c r="DA99" s="74"/>
      <c r="DB99" s="74"/>
      <c r="DC99" s="74"/>
      <c r="DD99" s="74"/>
      <c r="DE99" s="74"/>
      <c r="DF99" s="74"/>
      <c r="DG99" s="72"/>
      <c r="DH99" s="72" t="s">
        <v>4198</v>
      </c>
      <c r="DI99" s="72" t="s">
        <v>4199</v>
      </c>
      <c r="DJ99" s="72" t="s">
        <v>4200</v>
      </c>
      <c r="DK99" s="72" t="s">
        <v>4201</v>
      </c>
      <c r="DL99" s="72"/>
      <c r="DM99" s="72" t="s">
        <v>4202</v>
      </c>
      <c r="DN99" s="72" t="s">
        <v>4203</v>
      </c>
      <c r="DO99" s="72" t="s">
        <v>4204</v>
      </c>
      <c r="DP99" s="72" t="s">
        <v>4205</v>
      </c>
      <c r="DQ99" s="72"/>
      <c r="DR99" s="72" t="s">
        <v>4206</v>
      </c>
      <c r="DS99" s="72" t="s">
        <v>4207</v>
      </c>
      <c r="DT99" s="72"/>
      <c r="DU99" s="72"/>
      <c r="DV99" s="72" t="s">
        <v>4208</v>
      </c>
      <c r="DW99" s="72"/>
      <c r="DX99" s="72" t="s">
        <v>4209</v>
      </c>
      <c r="DY99" s="72"/>
      <c r="DZ99" s="72" t="s">
        <v>4210</v>
      </c>
      <c r="EA99" s="72" t="s">
        <v>4211</v>
      </c>
      <c r="EB99" s="72" t="s">
        <v>4212</v>
      </c>
      <c r="EC99" s="72" t="s">
        <v>4213</v>
      </c>
      <c r="ED99" s="72" t="s">
        <v>4214</v>
      </c>
    </row>
    <row r="100" spans="93:134" x14ac:dyDescent="0.15">
      <c r="CP100" s="73" t="s">
        <v>4215</v>
      </c>
      <c r="CQ100" s="73" t="s">
        <v>4216</v>
      </c>
      <c r="CS100" s="73" t="s">
        <v>4217</v>
      </c>
      <c r="CT100" s="73" t="s">
        <v>3736</v>
      </c>
      <c r="CY100" s="73" t="s">
        <v>4218</v>
      </c>
      <c r="CZ100" s="73" t="s">
        <v>4219</v>
      </c>
      <c r="DH100" s="71" t="s">
        <v>4220</v>
      </c>
      <c r="DJ100" s="71" t="s">
        <v>4221</v>
      </c>
      <c r="DK100" s="71" t="s">
        <v>4222</v>
      </c>
      <c r="DM100" s="71" t="s">
        <v>4223</v>
      </c>
      <c r="DN100" s="71" t="s">
        <v>4224</v>
      </c>
      <c r="DO100" s="71" t="s">
        <v>4225</v>
      </c>
      <c r="DP100" s="71" t="s">
        <v>4226</v>
      </c>
      <c r="DR100" s="71" t="s">
        <v>4227</v>
      </c>
      <c r="DS100" s="71" t="s">
        <v>4228</v>
      </c>
      <c r="DV100" s="71" t="s">
        <v>4229</v>
      </c>
      <c r="DX100" s="71" t="s">
        <v>4230</v>
      </c>
      <c r="DZ100" s="71" t="s">
        <v>4231</v>
      </c>
      <c r="EA100" s="71" t="s">
        <v>4232</v>
      </c>
      <c r="EB100" s="71" t="s">
        <v>4233</v>
      </c>
      <c r="EC100" s="71" t="s">
        <v>4234</v>
      </c>
      <c r="ED100" s="71" t="s">
        <v>4235</v>
      </c>
    </row>
    <row r="101" spans="93:134" x14ac:dyDescent="0.15">
      <c r="CO101" s="74"/>
      <c r="CP101" s="74" t="s">
        <v>4236</v>
      </c>
      <c r="CQ101" s="74" t="s">
        <v>4237</v>
      </c>
      <c r="CR101" s="74"/>
      <c r="CS101" s="74" t="s">
        <v>4238</v>
      </c>
      <c r="CT101" s="74" t="s">
        <v>4239</v>
      </c>
      <c r="CU101" s="74"/>
      <c r="CV101" s="74"/>
      <c r="CW101" s="74"/>
      <c r="CX101" s="74"/>
      <c r="CY101" s="74" t="s">
        <v>4240</v>
      </c>
      <c r="CZ101" s="74" t="s">
        <v>4241</v>
      </c>
      <c r="DA101" s="74"/>
      <c r="DB101" s="74"/>
      <c r="DC101" s="74"/>
      <c r="DD101" s="74"/>
      <c r="DE101" s="74"/>
      <c r="DF101" s="74"/>
      <c r="DG101" s="72"/>
      <c r="DH101" s="72" t="s">
        <v>4242</v>
      </c>
      <c r="DI101" s="72"/>
      <c r="DJ101" s="72" t="s">
        <v>4243</v>
      </c>
      <c r="DK101" s="72" t="s">
        <v>4244</v>
      </c>
      <c r="DL101" s="72"/>
      <c r="DM101" s="72" t="s">
        <v>4245</v>
      </c>
      <c r="DN101" s="72" t="s">
        <v>4246</v>
      </c>
      <c r="DO101" s="72" t="s">
        <v>4247</v>
      </c>
      <c r="DP101" s="72" t="s">
        <v>4248</v>
      </c>
      <c r="DQ101" s="72"/>
      <c r="DR101" s="72" t="s">
        <v>4249</v>
      </c>
      <c r="DS101" s="72" t="s">
        <v>4250</v>
      </c>
      <c r="DT101" s="72"/>
      <c r="DU101" s="72"/>
      <c r="DV101" s="72" t="s">
        <v>4251</v>
      </c>
      <c r="DW101" s="72"/>
      <c r="DX101" s="72" t="s">
        <v>4252</v>
      </c>
      <c r="DY101" s="72"/>
      <c r="DZ101" s="72" t="s">
        <v>4253</v>
      </c>
      <c r="EA101" s="72" t="s">
        <v>4254</v>
      </c>
      <c r="EB101" s="72" t="s">
        <v>4255</v>
      </c>
      <c r="EC101" s="72" t="s">
        <v>4256</v>
      </c>
      <c r="ED101" s="72" t="s">
        <v>4257</v>
      </c>
    </row>
    <row r="102" spans="93:134" x14ac:dyDescent="0.15">
      <c r="CP102" s="73" t="s">
        <v>4258</v>
      </c>
      <c r="CQ102" s="73" t="s">
        <v>4259</v>
      </c>
      <c r="CS102" s="73" t="s">
        <v>4260</v>
      </c>
      <c r="CT102" s="73" t="s">
        <v>4261</v>
      </c>
      <c r="CY102" s="73" t="s">
        <v>4262</v>
      </c>
      <c r="CZ102" s="73" t="s">
        <v>4263</v>
      </c>
      <c r="DH102" s="71" t="s">
        <v>4264</v>
      </c>
      <c r="DJ102" s="71" t="s">
        <v>4265</v>
      </c>
      <c r="DK102" s="71" t="s">
        <v>4266</v>
      </c>
      <c r="DM102" s="71" t="s">
        <v>4267</v>
      </c>
      <c r="DN102" s="71" t="s">
        <v>4268</v>
      </c>
      <c r="DO102" s="71" t="s">
        <v>4269</v>
      </c>
      <c r="DP102" s="71" t="s">
        <v>4270</v>
      </c>
      <c r="DR102" s="71" t="s">
        <v>4271</v>
      </c>
      <c r="DS102" s="71" t="s">
        <v>4272</v>
      </c>
      <c r="DV102" s="71" t="s">
        <v>4273</v>
      </c>
      <c r="DX102" s="71" t="s">
        <v>4274</v>
      </c>
      <c r="DZ102" s="71" t="s">
        <v>4275</v>
      </c>
      <c r="EA102" s="71" t="s">
        <v>4276</v>
      </c>
      <c r="EB102" s="71" t="s">
        <v>4277</v>
      </c>
      <c r="EC102" s="71" t="s">
        <v>4278</v>
      </c>
      <c r="ED102" s="71" t="s">
        <v>4279</v>
      </c>
    </row>
    <row r="103" spans="93:134" x14ac:dyDescent="0.15">
      <c r="CO103" s="74"/>
      <c r="CP103" s="74" t="s">
        <v>4280</v>
      </c>
      <c r="CQ103" s="74" t="s">
        <v>4281</v>
      </c>
      <c r="CR103" s="74"/>
      <c r="CS103" s="74" t="s">
        <v>4282</v>
      </c>
      <c r="CT103" s="74" t="s">
        <v>4283</v>
      </c>
      <c r="CU103" s="74"/>
      <c r="CV103" s="74"/>
      <c r="CW103" s="74"/>
      <c r="CX103" s="74"/>
      <c r="CY103" s="74"/>
      <c r="CZ103" s="74"/>
      <c r="DA103" s="74"/>
      <c r="DB103" s="74"/>
      <c r="DC103" s="74"/>
      <c r="DD103" s="74"/>
      <c r="DE103" s="74"/>
      <c r="DF103" s="74"/>
      <c r="DG103" s="72"/>
      <c r="DH103" s="72" t="s">
        <v>4284</v>
      </c>
      <c r="DI103" s="72"/>
      <c r="DJ103" s="72" t="s">
        <v>4285</v>
      </c>
      <c r="DK103" s="72" t="s">
        <v>4286</v>
      </c>
      <c r="DL103" s="72"/>
      <c r="DM103" s="72" t="s">
        <v>4287</v>
      </c>
      <c r="DN103" s="72" t="s">
        <v>4288</v>
      </c>
      <c r="DO103" s="72" t="s">
        <v>4289</v>
      </c>
      <c r="DP103" s="72" t="s">
        <v>4290</v>
      </c>
      <c r="DQ103" s="72"/>
      <c r="DR103" s="72" t="s">
        <v>4291</v>
      </c>
      <c r="DS103" s="72" t="s">
        <v>4292</v>
      </c>
      <c r="DT103" s="72"/>
      <c r="DU103" s="72"/>
      <c r="DV103" s="72" t="s">
        <v>4293</v>
      </c>
      <c r="DW103" s="72"/>
      <c r="DX103" s="72" t="s">
        <v>4294</v>
      </c>
      <c r="DY103" s="72"/>
      <c r="DZ103" s="72" t="s">
        <v>4295</v>
      </c>
      <c r="EA103" s="72" t="s">
        <v>4296</v>
      </c>
      <c r="EB103" s="72" t="s">
        <v>4297</v>
      </c>
      <c r="EC103" s="72" t="s">
        <v>4298</v>
      </c>
      <c r="ED103" s="72" t="s">
        <v>4299</v>
      </c>
    </row>
    <row r="104" spans="93:134" x14ac:dyDescent="0.15">
      <c r="CP104" s="73" t="s">
        <v>4300</v>
      </c>
      <c r="CQ104" s="73" t="s">
        <v>4301</v>
      </c>
      <c r="CS104" s="73" t="s">
        <v>4302</v>
      </c>
      <c r="CT104" s="73" t="s">
        <v>4303</v>
      </c>
      <c r="DH104" s="71" t="s">
        <v>4304</v>
      </c>
      <c r="DJ104" s="71" t="s">
        <v>4305</v>
      </c>
      <c r="DK104" s="71" t="s">
        <v>4306</v>
      </c>
      <c r="DM104" s="71" t="s">
        <v>4307</v>
      </c>
      <c r="DN104" s="71" t="s">
        <v>4308</v>
      </c>
      <c r="DO104" s="71" t="s">
        <v>4309</v>
      </c>
      <c r="DP104" s="71" t="s">
        <v>4310</v>
      </c>
      <c r="DR104" s="71" t="s">
        <v>4311</v>
      </c>
      <c r="DS104" s="71" t="s">
        <v>4312</v>
      </c>
      <c r="DV104" s="71" t="s">
        <v>4313</v>
      </c>
      <c r="DX104" s="71" t="s">
        <v>4314</v>
      </c>
      <c r="DZ104" s="71" t="s">
        <v>4315</v>
      </c>
      <c r="EA104" s="71" t="s">
        <v>4316</v>
      </c>
      <c r="EB104" s="71" t="s">
        <v>4317</v>
      </c>
      <c r="EC104" s="71" t="s">
        <v>4318</v>
      </c>
      <c r="ED104" s="71" t="s">
        <v>4319</v>
      </c>
    </row>
    <row r="105" spans="93:134" x14ac:dyDescent="0.15">
      <c r="CO105" s="74"/>
      <c r="CP105" s="74" t="s">
        <v>4320</v>
      </c>
      <c r="CQ105" s="74" t="s">
        <v>4321</v>
      </c>
      <c r="CR105" s="74"/>
      <c r="CS105" s="74" t="s">
        <v>4322</v>
      </c>
      <c r="CT105" s="74" t="s">
        <v>4323</v>
      </c>
      <c r="CU105" s="74"/>
      <c r="CV105" s="74"/>
      <c r="CW105" s="74"/>
      <c r="CX105" s="74"/>
      <c r="CY105" s="74"/>
      <c r="CZ105" s="74"/>
      <c r="DA105" s="74"/>
      <c r="DB105" s="74"/>
      <c r="DC105" s="74"/>
      <c r="DD105" s="74"/>
      <c r="DE105" s="74"/>
      <c r="DF105" s="74"/>
      <c r="DG105" s="72"/>
      <c r="DH105" s="72" t="s">
        <v>4324</v>
      </c>
      <c r="DI105" s="72"/>
      <c r="DJ105" s="72" t="s">
        <v>4325</v>
      </c>
      <c r="DK105" s="72" t="s">
        <v>4326</v>
      </c>
      <c r="DL105" s="72"/>
      <c r="DM105" s="72" t="s">
        <v>4327</v>
      </c>
      <c r="DN105" s="72" t="s">
        <v>4328</v>
      </c>
      <c r="DO105" s="72" t="s">
        <v>4329</v>
      </c>
      <c r="DP105" s="72" t="s">
        <v>4330</v>
      </c>
      <c r="DQ105" s="72"/>
      <c r="DR105" s="72" t="s">
        <v>4331</v>
      </c>
      <c r="DS105" s="72" t="s">
        <v>4332</v>
      </c>
      <c r="DT105" s="72"/>
      <c r="DU105" s="72"/>
      <c r="DV105" s="72" t="s">
        <v>4333</v>
      </c>
      <c r="DW105" s="72"/>
      <c r="DX105" s="72" t="s">
        <v>4334</v>
      </c>
      <c r="DY105" s="72"/>
      <c r="DZ105" s="72" t="s">
        <v>4335</v>
      </c>
      <c r="EA105" s="72" t="s">
        <v>4336</v>
      </c>
      <c r="EB105" s="72" t="s">
        <v>4337</v>
      </c>
      <c r="EC105" s="72" t="s">
        <v>4338</v>
      </c>
      <c r="ED105" s="72" t="s">
        <v>4339</v>
      </c>
    </row>
    <row r="106" spans="93:134" x14ac:dyDescent="0.15">
      <c r="CP106" s="73" t="s">
        <v>4340</v>
      </c>
      <c r="CQ106" s="73" t="s">
        <v>4341</v>
      </c>
      <c r="CS106" s="73" t="s">
        <v>4342</v>
      </c>
      <c r="CT106" s="73" t="s">
        <v>4343</v>
      </c>
      <c r="DH106" s="71" t="s">
        <v>4344</v>
      </c>
      <c r="DJ106" s="71" t="s">
        <v>4345</v>
      </c>
      <c r="DK106" s="71" t="s">
        <v>4346</v>
      </c>
      <c r="DM106" s="71" t="s">
        <v>4347</v>
      </c>
      <c r="DO106" s="71" t="s">
        <v>4348</v>
      </c>
      <c r="DP106" s="71" t="s">
        <v>4349</v>
      </c>
      <c r="DR106" s="71" t="s">
        <v>4350</v>
      </c>
      <c r="DS106" s="71" t="s">
        <v>4351</v>
      </c>
      <c r="DV106" s="71" t="s">
        <v>4352</v>
      </c>
      <c r="DX106" s="71" t="s">
        <v>4353</v>
      </c>
      <c r="DZ106" s="71" t="s">
        <v>4354</v>
      </c>
      <c r="EA106" s="71" t="s">
        <v>4355</v>
      </c>
      <c r="EB106" s="71" t="s">
        <v>4356</v>
      </c>
      <c r="EC106" s="71" t="s">
        <v>4357</v>
      </c>
      <c r="ED106" s="71" t="s">
        <v>4358</v>
      </c>
    </row>
    <row r="107" spans="93:134" x14ac:dyDescent="0.15">
      <c r="CO107" s="74"/>
      <c r="CP107" s="74" t="s">
        <v>4359</v>
      </c>
      <c r="CQ107" s="74" t="s">
        <v>4360</v>
      </c>
      <c r="CR107" s="74"/>
      <c r="CS107" s="74" t="s">
        <v>4361</v>
      </c>
      <c r="CT107" s="74" t="s">
        <v>4362</v>
      </c>
      <c r="CU107" s="74"/>
      <c r="CV107" s="74"/>
      <c r="CW107" s="74"/>
      <c r="CX107" s="74"/>
      <c r="CY107" s="74"/>
      <c r="CZ107" s="74"/>
      <c r="DA107" s="74"/>
      <c r="DB107" s="74"/>
      <c r="DC107" s="74"/>
      <c r="DD107" s="74"/>
      <c r="DE107" s="74"/>
      <c r="DF107" s="74"/>
      <c r="DG107" s="72"/>
      <c r="DH107" s="72" t="s">
        <v>4363</v>
      </c>
      <c r="DI107" s="72"/>
      <c r="DJ107" s="72" t="s">
        <v>4364</v>
      </c>
      <c r="DK107" s="72" t="s">
        <v>4365</v>
      </c>
      <c r="DL107" s="72"/>
      <c r="DM107" s="72" t="s">
        <v>4366</v>
      </c>
      <c r="DN107" s="72"/>
      <c r="DO107" s="72" t="s">
        <v>4367</v>
      </c>
      <c r="DP107" s="72" t="s">
        <v>4368</v>
      </c>
      <c r="DQ107" s="72"/>
      <c r="DR107" s="72" t="s">
        <v>4369</v>
      </c>
      <c r="DS107" s="72" t="s">
        <v>4370</v>
      </c>
      <c r="DT107" s="72"/>
      <c r="DU107" s="72"/>
      <c r="DV107" s="72" t="s">
        <v>4371</v>
      </c>
      <c r="DW107" s="72"/>
      <c r="DX107" s="72" t="s">
        <v>4372</v>
      </c>
      <c r="DY107" s="72"/>
      <c r="DZ107" s="72" t="s">
        <v>4373</v>
      </c>
      <c r="EA107" s="72" t="s">
        <v>4374</v>
      </c>
      <c r="EB107" s="72" t="s">
        <v>4375</v>
      </c>
      <c r="EC107" s="72" t="s">
        <v>4376</v>
      </c>
      <c r="ED107" s="72" t="s">
        <v>4377</v>
      </c>
    </row>
    <row r="108" spans="93:134" x14ac:dyDescent="0.15">
      <c r="CP108" s="73" t="s">
        <v>4378</v>
      </c>
      <c r="CQ108" s="73" t="s">
        <v>4379</v>
      </c>
      <c r="CS108" s="73" t="s">
        <v>4380</v>
      </c>
      <c r="CT108" s="73" t="s">
        <v>4381</v>
      </c>
      <c r="DH108" s="71" t="s">
        <v>4382</v>
      </c>
      <c r="DJ108" s="71" t="s">
        <v>4383</v>
      </c>
      <c r="DK108" s="71" t="s">
        <v>2898</v>
      </c>
      <c r="DM108" s="71" t="s">
        <v>4384</v>
      </c>
      <c r="DO108" s="71" t="s">
        <v>4385</v>
      </c>
      <c r="DP108" s="71" t="s">
        <v>4386</v>
      </c>
      <c r="DR108" s="71" t="s">
        <v>4387</v>
      </c>
      <c r="DS108" s="71" t="s">
        <v>4388</v>
      </c>
      <c r="DV108" s="71" t="s">
        <v>4389</v>
      </c>
      <c r="DX108" s="71" t="s">
        <v>4390</v>
      </c>
      <c r="DZ108" s="71" t="s">
        <v>4391</v>
      </c>
      <c r="EA108" s="71" t="s">
        <v>4392</v>
      </c>
      <c r="EB108" s="71" t="s">
        <v>4393</v>
      </c>
      <c r="EC108" s="71" t="s">
        <v>4394</v>
      </c>
      <c r="ED108" s="71" t="s">
        <v>4395</v>
      </c>
    </row>
    <row r="109" spans="93:134" x14ac:dyDescent="0.15">
      <c r="CO109" s="74"/>
      <c r="CP109" s="74" t="s">
        <v>4396</v>
      </c>
      <c r="CQ109" s="74" t="s">
        <v>4397</v>
      </c>
      <c r="CR109" s="74"/>
      <c r="CS109" s="74" t="s">
        <v>4398</v>
      </c>
      <c r="CT109" s="74" t="s">
        <v>4399</v>
      </c>
      <c r="CU109" s="74"/>
      <c r="CV109" s="74"/>
      <c r="CW109" s="74"/>
      <c r="CX109" s="74"/>
      <c r="CY109" s="74"/>
      <c r="CZ109" s="74"/>
      <c r="DA109" s="74"/>
      <c r="DB109" s="74"/>
      <c r="DC109" s="74"/>
      <c r="DD109" s="74"/>
      <c r="DE109" s="74"/>
      <c r="DF109" s="74"/>
      <c r="DG109" s="72"/>
      <c r="DH109" s="72" t="s">
        <v>4400</v>
      </c>
      <c r="DI109" s="72"/>
      <c r="DJ109" s="72" t="s">
        <v>4401</v>
      </c>
      <c r="DK109" s="72" t="s">
        <v>2936</v>
      </c>
      <c r="DL109" s="72"/>
      <c r="DM109" s="72" t="s">
        <v>4402</v>
      </c>
      <c r="DN109" s="72"/>
      <c r="DO109" s="72" t="s">
        <v>4403</v>
      </c>
      <c r="DP109" s="72" t="s">
        <v>4404</v>
      </c>
      <c r="DQ109" s="72"/>
      <c r="DR109" s="72" t="s">
        <v>4405</v>
      </c>
      <c r="DS109" s="72" t="s">
        <v>4406</v>
      </c>
      <c r="DT109" s="72"/>
      <c r="DU109" s="72"/>
      <c r="DV109" s="72" t="s">
        <v>4407</v>
      </c>
      <c r="DW109" s="72"/>
      <c r="DX109" s="72" t="s">
        <v>4408</v>
      </c>
      <c r="DY109" s="72"/>
      <c r="DZ109" s="72" t="s">
        <v>4409</v>
      </c>
      <c r="EA109" s="72" t="s">
        <v>4410</v>
      </c>
      <c r="EB109" s="72" t="s">
        <v>4411</v>
      </c>
      <c r="EC109" s="72" t="s">
        <v>4412</v>
      </c>
      <c r="ED109" s="72" t="s">
        <v>2540</v>
      </c>
    </row>
    <row r="110" spans="93:134" x14ac:dyDescent="0.15">
      <c r="CP110" s="73" t="s">
        <v>4413</v>
      </c>
      <c r="CQ110" s="73" t="s">
        <v>4414</v>
      </c>
      <c r="CS110" s="73" t="s">
        <v>4415</v>
      </c>
      <c r="CT110" s="73" t="s">
        <v>4416</v>
      </c>
      <c r="DH110" s="71" t="s">
        <v>4417</v>
      </c>
      <c r="DJ110" s="71" t="s">
        <v>4418</v>
      </c>
      <c r="DK110" s="71" t="s">
        <v>2972</v>
      </c>
      <c r="DO110" s="71" t="s">
        <v>4419</v>
      </c>
      <c r="DP110" s="71" t="s">
        <v>4420</v>
      </c>
      <c r="DR110" s="71" t="s">
        <v>4421</v>
      </c>
      <c r="DS110" s="71" t="s">
        <v>4422</v>
      </c>
      <c r="DV110" s="71" t="s">
        <v>4423</v>
      </c>
      <c r="DX110" s="71" t="s">
        <v>4424</v>
      </c>
      <c r="DZ110" s="71" t="s">
        <v>4425</v>
      </c>
      <c r="EA110" s="71" t="s">
        <v>4426</v>
      </c>
      <c r="EB110" s="71" t="s">
        <v>4427</v>
      </c>
      <c r="EC110" s="71" t="s">
        <v>4428</v>
      </c>
      <c r="ED110" s="71" t="s">
        <v>2581</v>
      </c>
    </row>
    <row r="111" spans="93:134" x14ac:dyDescent="0.15">
      <c r="CO111" s="74"/>
      <c r="CP111" s="74" t="s">
        <v>4429</v>
      </c>
      <c r="CQ111" s="74" t="s">
        <v>4430</v>
      </c>
      <c r="CR111" s="74"/>
      <c r="CS111" s="74" t="s">
        <v>4431</v>
      </c>
      <c r="CT111" s="74" t="s">
        <v>4432</v>
      </c>
      <c r="CU111" s="74"/>
      <c r="CV111" s="74"/>
      <c r="CW111" s="74"/>
      <c r="CX111" s="74"/>
      <c r="CY111" s="74"/>
      <c r="CZ111" s="74"/>
      <c r="DA111" s="74"/>
      <c r="DB111" s="74"/>
      <c r="DC111" s="74"/>
      <c r="DD111" s="74"/>
      <c r="DE111" s="74"/>
      <c r="DF111" s="74"/>
      <c r="DG111" s="72"/>
      <c r="DH111" s="72" t="s">
        <v>4433</v>
      </c>
      <c r="DI111" s="72"/>
      <c r="DJ111" s="72" t="s">
        <v>4434</v>
      </c>
      <c r="DK111" s="72" t="s">
        <v>4435</v>
      </c>
      <c r="DL111" s="72"/>
      <c r="DM111" s="72"/>
      <c r="DN111" s="72"/>
      <c r="DO111" s="72" t="s">
        <v>4436</v>
      </c>
      <c r="DP111" s="72" t="s">
        <v>4437</v>
      </c>
      <c r="DQ111" s="72"/>
      <c r="DR111" s="72" t="s">
        <v>4438</v>
      </c>
      <c r="DS111" s="72" t="s">
        <v>4439</v>
      </c>
      <c r="DT111" s="72"/>
      <c r="DU111" s="72"/>
      <c r="DV111" s="72" t="s">
        <v>4440</v>
      </c>
      <c r="DW111" s="72"/>
      <c r="DX111" s="72" t="s">
        <v>4441</v>
      </c>
      <c r="DY111" s="72"/>
      <c r="DZ111" s="72" t="s">
        <v>4442</v>
      </c>
      <c r="EA111" s="72" t="s">
        <v>4443</v>
      </c>
      <c r="EB111" s="72" t="s">
        <v>4444</v>
      </c>
      <c r="EC111" s="72" t="s">
        <v>4445</v>
      </c>
      <c r="ED111" s="72" t="s">
        <v>2619</v>
      </c>
    </row>
    <row r="112" spans="93:134" x14ac:dyDescent="0.15">
      <c r="CP112" s="73" t="s">
        <v>4446</v>
      </c>
      <c r="CQ112" s="73" t="s">
        <v>4447</v>
      </c>
      <c r="CS112" s="73" t="s">
        <v>4448</v>
      </c>
      <c r="CT112" s="73" t="s">
        <v>4449</v>
      </c>
      <c r="DH112" s="71" t="s">
        <v>4450</v>
      </c>
      <c r="DJ112" s="71" t="s">
        <v>4451</v>
      </c>
      <c r="DK112" s="71" t="s">
        <v>4452</v>
      </c>
      <c r="DO112" s="71" t="s">
        <v>4453</v>
      </c>
      <c r="DP112" s="71" t="s">
        <v>4454</v>
      </c>
      <c r="DR112" s="71" t="s">
        <v>4455</v>
      </c>
      <c r="DS112" s="71" t="s">
        <v>4456</v>
      </c>
      <c r="DV112" s="71" t="s">
        <v>4457</v>
      </c>
      <c r="DX112" s="71" t="s">
        <v>4458</v>
      </c>
      <c r="DZ112" s="71" t="s">
        <v>4459</v>
      </c>
      <c r="EA112" s="71" t="s">
        <v>4460</v>
      </c>
      <c r="EB112" s="71" t="s">
        <v>4461</v>
      </c>
      <c r="EC112" s="71" t="s">
        <v>4462</v>
      </c>
      <c r="ED112" s="71" t="s">
        <v>2657</v>
      </c>
    </row>
    <row r="113" spans="93:134" x14ac:dyDescent="0.15">
      <c r="CO113" s="74"/>
      <c r="CP113" s="74" t="s">
        <v>4463</v>
      </c>
      <c r="CQ113" s="74" t="s">
        <v>4464</v>
      </c>
      <c r="CR113" s="74"/>
      <c r="CS113" s="74" t="s">
        <v>4465</v>
      </c>
      <c r="CT113" s="74" t="s">
        <v>4466</v>
      </c>
      <c r="CU113" s="74"/>
      <c r="CV113" s="74"/>
      <c r="CW113" s="74"/>
      <c r="CX113" s="74"/>
      <c r="CY113" s="74"/>
      <c r="CZ113" s="74"/>
      <c r="DA113" s="74"/>
      <c r="DB113" s="74"/>
      <c r="DC113" s="74"/>
      <c r="DD113" s="74"/>
      <c r="DE113" s="74"/>
      <c r="DF113" s="74"/>
      <c r="DG113" s="72"/>
      <c r="DH113" s="72" t="s">
        <v>4467</v>
      </c>
      <c r="DI113" s="72"/>
      <c r="DJ113" s="72" t="s">
        <v>4468</v>
      </c>
      <c r="DK113" s="72" t="s">
        <v>4469</v>
      </c>
      <c r="DL113" s="72"/>
      <c r="DM113" s="72"/>
      <c r="DN113" s="72"/>
      <c r="DO113" s="72" t="s">
        <v>4470</v>
      </c>
      <c r="DP113" s="72" t="s">
        <v>4471</v>
      </c>
      <c r="DQ113" s="72"/>
      <c r="DR113" s="72" t="s">
        <v>4472</v>
      </c>
      <c r="DS113" s="72" t="s">
        <v>4473</v>
      </c>
      <c r="DT113" s="72"/>
      <c r="DU113" s="72"/>
      <c r="DV113" s="72" t="s">
        <v>4474</v>
      </c>
      <c r="DW113" s="72"/>
      <c r="DX113" s="72" t="s">
        <v>4475</v>
      </c>
      <c r="DY113" s="72"/>
      <c r="DZ113" s="72" t="s">
        <v>4476</v>
      </c>
      <c r="EA113" s="72" t="s">
        <v>4477</v>
      </c>
      <c r="EB113" s="72" t="s">
        <v>4478</v>
      </c>
      <c r="EC113" s="72" t="s">
        <v>4479</v>
      </c>
      <c r="ED113" s="72" t="s">
        <v>4480</v>
      </c>
    </row>
    <row r="114" spans="93:134" x14ac:dyDescent="0.15">
      <c r="CP114" s="73" t="s">
        <v>4481</v>
      </c>
      <c r="CQ114" s="73" t="s">
        <v>4482</v>
      </c>
      <c r="CS114" s="73" t="s">
        <v>4483</v>
      </c>
      <c r="CT114" s="73" t="s">
        <v>4484</v>
      </c>
      <c r="DH114" s="71" t="s">
        <v>4485</v>
      </c>
      <c r="DJ114" s="71" t="s">
        <v>4486</v>
      </c>
      <c r="DK114" s="71" t="s">
        <v>4487</v>
      </c>
      <c r="DO114" s="71" t="s">
        <v>4488</v>
      </c>
      <c r="DP114" s="71" t="s">
        <v>4489</v>
      </c>
      <c r="DR114" s="71" t="s">
        <v>4490</v>
      </c>
      <c r="DS114" s="71" t="s">
        <v>4491</v>
      </c>
      <c r="DV114" s="71" t="s">
        <v>4492</v>
      </c>
      <c r="DX114" s="71" t="s">
        <v>4493</v>
      </c>
      <c r="DZ114" s="71" t="s">
        <v>4494</v>
      </c>
      <c r="EA114" s="71" t="s">
        <v>4495</v>
      </c>
      <c r="EB114" s="71" t="s">
        <v>4496</v>
      </c>
      <c r="EC114" s="71" t="s">
        <v>4497</v>
      </c>
      <c r="ED114" s="71" t="s">
        <v>4498</v>
      </c>
    </row>
    <row r="115" spans="93:134" x14ac:dyDescent="0.15">
      <c r="CO115" s="74"/>
      <c r="CP115" s="74" t="s">
        <v>4499</v>
      </c>
      <c r="CQ115" s="74" t="s">
        <v>4500</v>
      </c>
      <c r="CR115" s="74"/>
      <c r="CS115" s="74" t="s">
        <v>4501</v>
      </c>
      <c r="CT115" s="74" t="s">
        <v>4502</v>
      </c>
      <c r="CU115" s="74"/>
      <c r="CV115" s="74"/>
      <c r="CW115" s="74"/>
      <c r="CX115" s="74"/>
      <c r="CY115" s="74"/>
      <c r="CZ115" s="74"/>
      <c r="DA115" s="74"/>
      <c r="DB115" s="74"/>
      <c r="DC115" s="74"/>
      <c r="DD115" s="74"/>
      <c r="DE115" s="74"/>
      <c r="DF115" s="74"/>
      <c r="DG115" s="72"/>
      <c r="DH115" s="72" t="s">
        <v>4503</v>
      </c>
      <c r="DI115" s="72"/>
      <c r="DJ115" s="72" t="s">
        <v>4504</v>
      </c>
      <c r="DK115" s="72" t="s">
        <v>4505</v>
      </c>
      <c r="DL115" s="72"/>
      <c r="DM115" s="72"/>
      <c r="DN115" s="72"/>
      <c r="DO115" s="72" t="s">
        <v>4506</v>
      </c>
      <c r="DP115" s="72" t="s">
        <v>4507</v>
      </c>
      <c r="DQ115" s="72"/>
      <c r="DR115" s="72" t="s">
        <v>4508</v>
      </c>
      <c r="DS115" s="72" t="s">
        <v>4509</v>
      </c>
      <c r="DT115" s="72"/>
      <c r="DU115" s="72"/>
      <c r="DV115" s="72" t="s">
        <v>4510</v>
      </c>
      <c r="DW115" s="72"/>
      <c r="DX115" s="72"/>
      <c r="DY115" s="72"/>
      <c r="DZ115" s="72" t="s">
        <v>4511</v>
      </c>
      <c r="EA115" s="72" t="s">
        <v>4512</v>
      </c>
      <c r="EB115" s="72" t="s">
        <v>4513</v>
      </c>
      <c r="EC115" s="72" t="s">
        <v>4514</v>
      </c>
      <c r="ED115" s="72" t="s">
        <v>4515</v>
      </c>
    </row>
    <row r="116" spans="93:134" x14ac:dyDescent="0.15">
      <c r="CP116" s="73" t="s">
        <v>4516</v>
      </c>
      <c r="CQ116" s="73" t="s">
        <v>4517</v>
      </c>
      <c r="CS116" s="73" t="s">
        <v>4518</v>
      </c>
      <c r="CT116" s="73" t="s">
        <v>4519</v>
      </c>
      <c r="DJ116" s="71" t="s">
        <v>4520</v>
      </c>
      <c r="DK116" s="71" t="s">
        <v>4521</v>
      </c>
      <c r="DO116" s="71" t="s">
        <v>4522</v>
      </c>
      <c r="DP116" s="71" t="s">
        <v>4523</v>
      </c>
      <c r="DR116" s="71" t="s">
        <v>4524</v>
      </c>
      <c r="DS116" s="71" t="s">
        <v>4525</v>
      </c>
      <c r="DV116" s="71" t="s">
        <v>4526</v>
      </c>
      <c r="DZ116" s="71" t="s">
        <v>4527</v>
      </c>
      <c r="EA116" s="71" t="s">
        <v>4528</v>
      </c>
      <c r="EB116" s="71" t="s">
        <v>4529</v>
      </c>
      <c r="EC116" s="71" t="s">
        <v>4530</v>
      </c>
      <c r="ED116" s="71" t="s">
        <v>4531</v>
      </c>
    </row>
    <row r="117" spans="93:134" x14ac:dyDescent="0.15">
      <c r="CO117" s="74"/>
      <c r="CP117" s="74" t="s">
        <v>4532</v>
      </c>
      <c r="CQ117" s="74" t="s">
        <v>4533</v>
      </c>
      <c r="CR117" s="74"/>
      <c r="CS117" s="74" t="s">
        <v>4534</v>
      </c>
      <c r="CT117" s="74" t="s">
        <v>4535</v>
      </c>
      <c r="CU117" s="74"/>
      <c r="CV117" s="74"/>
      <c r="CW117" s="74"/>
      <c r="CX117" s="74"/>
      <c r="CY117" s="74"/>
      <c r="CZ117" s="74"/>
      <c r="DA117" s="74"/>
      <c r="DB117" s="74"/>
      <c r="DC117" s="74"/>
      <c r="DD117" s="74"/>
      <c r="DE117" s="74"/>
      <c r="DF117" s="74"/>
      <c r="DG117" s="72"/>
      <c r="DH117" s="72"/>
      <c r="DI117" s="72"/>
      <c r="DJ117" s="72" t="s">
        <v>4536</v>
      </c>
      <c r="DK117" s="72" t="s">
        <v>4537</v>
      </c>
      <c r="DL117" s="72"/>
      <c r="DM117" s="72"/>
      <c r="DN117" s="72"/>
      <c r="DO117" s="72" t="s">
        <v>4538</v>
      </c>
      <c r="DP117" s="72" t="s">
        <v>4539</v>
      </c>
      <c r="DQ117" s="72"/>
      <c r="DR117" s="72" t="s">
        <v>4540</v>
      </c>
      <c r="DS117" s="72" t="s">
        <v>4541</v>
      </c>
      <c r="DT117" s="72"/>
      <c r="DU117" s="72"/>
      <c r="DV117" s="72" t="s">
        <v>4542</v>
      </c>
      <c r="DW117" s="72"/>
      <c r="DX117" s="72"/>
      <c r="DY117" s="72"/>
      <c r="DZ117" s="72" t="s">
        <v>4543</v>
      </c>
      <c r="EA117" s="72" t="s">
        <v>4544</v>
      </c>
      <c r="EB117" s="72" t="s">
        <v>4545</v>
      </c>
      <c r="EC117" s="72" t="s">
        <v>4546</v>
      </c>
      <c r="ED117" s="72" t="s">
        <v>4547</v>
      </c>
    </row>
    <row r="118" spans="93:134" x14ac:dyDescent="0.15">
      <c r="CP118" s="73" t="s">
        <v>4548</v>
      </c>
      <c r="CQ118" s="73" t="s">
        <v>4549</v>
      </c>
      <c r="CS118" s="73" t="s">
        <v>4550</v>
      </c>
      <c r="CT118" s="73" t="s">
        <v>4551</v>
      </c>
      <c r="DJ118" s="71" t="s">
        <v>4552</v>
      </c>
      <c r="DK118" s="71" t="s">
        <v>4553</v>
      </c>
      <c r="DO118" s="71" t="s">
        <v>4554</v>
      </c>
      <c r="DP118" s="71" t="s">
        <v>4555</v>
      </c>
      <c r="DR118" s="71" t="s">
        <v>4556</v>
      </c>
      <c r="DS118" s="71" t="s">
        <v>4557</v>
      </c>
      <c r="DV118" s="71" t="s">
        <v>4558</v>
      </c>
      <c r="DZ118" s="71" t="s">
        <v>4559</v>
      </c>
      <c r="EA118" s="71" t="s">
        <v>4560</v>
      </c>
      <c r="EB118" s="71" t="s">
        <v>4561</v>
      </c>
      <c r="EC118" s="71" t="s">
        <v>4562</v>
      </c>
      <c r="ED118" s="71" t="s">
        <v>4563</v>
      </c>
    </row>
    <row r="119" spans="93:134" x14ac:dyDescent="0.15">
      <c r="CO119" s="74"/>
      <c r="CP119" s="74" t="s">
        <v>4564</v>
      </c>
      <c r="CQ119" s="74" t="s">
        <v>4565</v>
      </c>
      <c r="CR119" s="74"/>
      <c r="CS119" s="74" t="s">
        <v>4566</v>
      </c>
      <c r="CT119" s="74" t="s">
        <v>4567</v>
      </c>
      <c r="CU119" s="74"/>
      <c r="CV119" s="74"/>
      <c r="CW119" s="74"/>
      <c r="CX119" s="74"/>
      <c r="CY119" s="74"/>
      <c r="CZ119" s="74"/>
      <c r="DA119" s="74"/>
      <c r="DB119" s="74"/>
      <c r="DC119" s="74"/>
      <c r="DD119" s="74"/>
      <c r="DE119" s="74"/>
      <c r="DF119" s="74"/>
      <c r="DG119" s="72"/>
      <c r="DH119" s="72"/>
      <c r="DI119" s="72"/>
      <c r="DJ119" s="72" t="s">
        <v>4568</v>
      </c>
      <c r="DK119" s="72" t="s">
        <v>4569</v>
      </c>
      <c r="DL119" s="72"/>
      <c r="DM119" s="72"/>
      <c r="DN119" s="72"/>
      <c r="DO119" s="72" t="s">
        <v>4570</v>
      </c>
      <c r="DP119" s="72" t="s">
        <v>4571</v>
      </c>
      <c r="DQ119" s="72"/>
      <c r="DR119" s="72" t="s">
        <v>2540</v>
      </c>
      <c r="DS119" s="72" t="s">
        <v>4572</v>
      </c>
      <c r="DT119" s="72"/>
      <c r="DU119" s="72"/>
      <c r="DV119" s="72" t="s">
        <v>4573</v>
      </c>
      <c r="DW119" s="72"/>
      <c r="DX119" s="72"/>
      <c r="DY119" s="72"/>
      <c r="DZ119" s="72" t="s">
        <v>4574</v>
      </c>
      <c r="EA119" s="72" t="s">
        <v>4575</v>
      </c>
      <c r="EB119" s="72" t="s">
        <v>4576</v>
      </c>
      <c r="EC119" s="72" t="s">
        <v>4577</v>
      </c>
      <c r="ED119" s="72" t="s">
        <v>4578</v>
      </c>
    </row>
    <row r="120" spans="93:134" x14ac:dyDescent="0.15">
      <c r="CP120" s="73" t="s">
        <v>4579</v>
      </c>
      <c r="CQ120" s="73" t="s">
        <v>4580</v>
      </c>
      <c r="CS120" s="73" t="s">
        <v>3583</v>
      </c>
      <c r="CT120" s="73" t="s">
        <v>4581</v>
      </c>
      <c r="DK120" s="71" t="s">
        <v>4582</v>
      </c>
      <c r="DO120" s="71" t="s">
        <v>4583</v>
      </c>
      <c r="DP120" s="71" t="s">
        <v>4584</v>
      </c>
      <c r="DR120" s="71" t="s">
        <v>2581</v>
      </c>
      <c r="DS120" s="71" t="s">
        <v>4585</v>
      </c>
      <c r="DV120" s="71" t="s">
        <v>4586</v>
      </c>
      <c r="DZ120" s="71" t="s">
        <v>4587</v>
      </c>
      <c r="EA120" s="71" t="s">
        <v>4588</v>
      </c>
      <c r="EB120" s="71" t="s">
        <v>4589</v>
      </c>
      <c r="EC120" s="71" t="s">
        <v>4590</v>
      </c>
      <c r="ED120" s="71" t="s">
        <v>4591</v>
      </c>
    </row>
    <row r="121" spans="93:134" x14ac:dyDescent="0.15">
      <c r="CO121" s="74"/>
      <c r="CP121" s="74" t="s">
        <v>4592</v>
      </c>
      <c r="CQ121" s="74" t="s">
        <v>4593</v>
      </c>
      <c r="CR121" s="74"/>
      <c r="CS121" s="74" t="s">
        <v>3614</v>
      </c>
      <c r="CT121" s="74" t="s">
        <v>4594</v>
      </c>
      <c r="CU121" s="74"/>
      <c r="CV121" s="74"/>
      <c r="CW121" s="74"/>
      <c r="CX121" s="74"/>
      <c r="CY121" s="74"/>
      <c r="CZ121" s="74"/>
      <c r="DA121" s="74"/>
      <c r="DB121" s="74"/>
      <c r="DC121" s="74"/>
      <c r="DD121" s="74"/>
      <c r="DE121" s="74"/>
      <c r="DF121" s="74"/>
      <c r="DG121" s="72"/>
      <c r="DH121" s="72"/>
      <c r="DI121" s="72"/>
      <c r="DJ121" s="72"/>
      <c r="DK121" s="72" t="s">
        <v>4595</v>
      </c>
      <c r="DL121" s="72"/>
      <c r="DM121" s="72"/>
      <c r="DN121" s="72"/>
      <c r="DO121" s="72" t="s">
        <v>4596</v>
      </c>
      <c r="DP121" s="72" t="s">
        <v>4597</v>
      </c>
      <c r="DQ121" s="72"/>
      <c r="DR121" s="72" t="s">
        <v>2619</v>
      </c>
      <c r="DS121" s="72" t="s">
        <v>4598</v>
      </c>
      <c r="DT121" s="72"/>
      <c r="DU121" s="72"/>
      <c r="DV121" s="72" t="s">
        <v>4599</v>
      </c>
      <c r="DW121" s="72"/>
      <c r="DX121" s="72"/>
      <c r="DY121" s="72"/>
      <c r="DZ121" s="72" t="s">
        <v>4600</v>
      </c>
      <c r="EA121" s="72" t="s">
        <v>4601</v>
      </c>
      <c r="EB121" s="72" t="s">
        <v>4602</v>
      </c>
      <c r="EC121" s="72" t="s">
        <v>4603</v>
      </c>
      <c r="ED121" s="72" t="s">
        <v>4604</v>
      </c>
    </row>
    <row r="122" spans="93:134" x14ac:dyDescent="0.15">
      <c r="CP122" s="73" t="s">
        <v>4605</v>
      </c>
      <c r="CQ122" s="73" t="s">
        <v>4606</v>
      </c>
      <c r="CS122" s="73" t="s">
        <v>4607</v>
      </c>
      <c r="CT122" s="73" t="s">
        <v>4608</v>
      </c>
      <c r="DK122" s="71" t="s">
        <v>4261</v>
      </c>
      <c r="DO122" s="71" t="s">
        <v>4609</v>
      </c>
      <c r="DP122" s="71" t="s">
        <v>4610</v>
      </c>
      <c r="DR122" s="71" t="s">
        <v>2657</v>
      </c>
      <c r="DS122" s="71" t="s">
        <v>4611</v>
      </c>
      <c r="DV122" s="71" t="s">
        <v>4612</v>
      </c>
      <c r="DZ122" s="71" t="s">
        <v>4613</v>
      </c>
      <c r="EA122" s="71" t="s">
        <v>4614</v>
      </c>
      <c r="EB122" s="71" t="s">
        <v>4615</v>
      </c>
      <c r="EC122" s="71" t="s">
        <v>4616</v>
      </c>
      <c r="ED122" s="71" t="s">
        <v>4617</v>
      </c>
    </row>
    <row r="123" spans="93:134" x14ac:dyDescent="0.15">
      <c r="CO123" s="74"/>
      <c r="CP123" s="74" t="s">
        <v>4618</v>
      </c>
      <c r="CQ123" s="74" t="s">
        <v>4619</v>
      </c>
      <c r="CR123" s="74"/>
      <c r="CS123" s="74" t="s">
        <v>4620</v>
      </c>
      <c r="CT123" s="74" t="s">
        <v>4621</v>
      </c>
      <c r="CU123" s="74"/>
      <c r="CV123" s="74"/>
      <c r="CW123" s="74"/>
      <c r="CX123" s="74"/>
      <c r="CY123" s="74"/>
      <c r="CZ123" s="74"/>
      <c r="DA123" s="74"/>
      <c r="DB123" s="74"/>
      <c r="DC123" s="74"/>
      <c r="DD123" s="74"/>
      <c r="DE123" s="74"/>
      <c r="DF123" s="74"/>
      <c r="DG123" s="72"/>
      <c r="DH123" s="72"/>
      <c r="DI123" s="72"/>
      <c r="DJ123" s="72"/>
      <c r="DK123" s="72" t="s">
        <v>4622</v>
      </c>
      <c r="DL123" s="72"/>
      <c r="DM123" s="72"/>
      <c r="DN123" s="72"/>
      <c r="DO123" s="72" t="s">
        <v>4623</v>
      </c>
      <c r="DP123" s="72" t="s">
        <v>4624</v>
      </c>
      <c r="DQ123" s="72"/>
      <c r="DR123" s="72" t="s">
        <v>2695</v>
      </c>
      <c r="DS123" s="72" t="s">
        <v>4625</v>
      </c>
      <c r="DT123" s="72"/>
      <c r="DU123" s="72"/>
      <c r="DV123" s="72" t="s">
        <v>4626</v>
      </c>
      <c r="DW123" s="72"/>
      <c r="DX123" s="72"/>
      <c r="DY123" s="72"/>
      <c r="DZ123" s="72" t="s">
        <v>4627</v>
      </c>
      <c r="EA123" s="72" t="s">
        <v>4628</v>
      </c>
      <c r="EB123" s="72" t="s">
        <v>4629</v>
      </c>
      <c r="EC123" s="72" t="s">
        <v>4630</v>
      </c>
      <c r="ED123" s="72" t="s">
        <v>4631</v>
      </c>
    </row>
    <row r="124" spans="93:134" x14ac:dyDescent="0.15">
      <c r="CP124" s="73" t="s">
        <v>4632</v>
      </c>
      <c r="CQ124" s="73" t="s">
        <v>4633</v>
      </c>
      <c r="CS124" s="73" t="s">
        <v>4634</v>
      </c>
      <c r="CT124" s="73" t="s">
        <v>4635</v>
      </c>
      <c r="DK124" s="71" t="s">
        <v>4636</v>
      </c>
      <c r="DO124" s="71" t="s">
        <v>4637</v>
      </c>
      <c r="DP124" s="71" t="s">
        <v>4638</v>
      </c>
      <c r="DR124" s="71" t="s">
        <v>4639</v>
      </c>
      <c r="DS124" s="71" t="s">
        <v>4640</v>
      </c>
      <c r="DV124" s="71" t="s">
        <v>4641</v>
      </c>
      <c r="DZ124" s="71" t="s">
        <v>4642</v>
      </c>
      <c r="EA124" s="71" t="s">
        <v>4643</v>
      </c>
      <c r="EB124" s="71" t="s">
        <v>4644</v>
      </c>
      <c r="EC124" s="71" t="s">
        <v>4645</v>
      </c>
      <c r="ED124" s="71" t="s">
        <v>4646</v>
      </c>
    </row>
    <row r="125" spans="93:134" x14ac:dyDescent="0.15">
      <c r="CO125" s="74"/>
      <c r="CP125" s="74" t="s">
        <v>4647</v>
      </c>
      <c r="CQ125" s="74" t="s">
        <v>4648</v>
      </c>
      <c r="CR125" s="74"/>
      <c r="CS125" s="74" t="s">
        <v>4649</v>
      </c>
      <c r="CT125" s="74" t="s">
        <v>4650</v>
      </c>
      <c r="CU125" s="74"/>
      <c r="CV125" s="74"/>
      <c r="CW125" s="74"/>
      <c r="CX125" s="74"/>
      <c r="CY125" s="74"/>
      <c r="CZ125" s="74"/>
      <c r="DA125" s="74"/>
      <c r="DB125" s="74"/>
      <c r="DC125" s="74"/>
      <c r="DD125" s="74"/>
      <c r="DE125" s="74"/>
      <c r="DF125" s="74"/>
      <c r="DG125" s="72"/>
      <c r="DH125" s="72"/>
      <c r="DI125" s="72"/>
      <c r="DJ125" s="72"/>
      <c r="DK125" s="72" t="s">
        <v>4651</v>
      </c>
      <c r="DL125" s="72"/>
      <c r="DM125" s="72"/>
      <c r="DN125" s="72"/>
      <c r="DO125" s="72" t="s">
        <v>4652</v>
      </c>
      <c r="DP125" s="72" t="s">
        <v>4653</v>
      </c>
      <c r="DQ125" s="72"/>
      <c r="DR125" s="72" t="s">
        <v>4654</v>
      </c>
      <c r="DS125" s="72" t="s">
        <v>4655</v>
      </c>
      <c r="DT125" s="72"/>
      <c r="DU125" s="72"/>
      <c r="DV125" s="72" t="s">
        <v>4656</v>
      </c>
      <c r="DW125" s="72"/>
      <c r="DX125" s="72"/>
      <c r="DY125" s="72"/>
      <c r="DZ125" s="72" t="s">
        <v>4657</v>
      </c>
      <c r="EA125" s="72" t="s">
        <v>4658</v>
      </c>
      <c r="EB125" s="72" t="s">
        <v>4659</v>
      </c>
      <c r="EC125" s="72" t="s">
        <v>4660</v>
      </c>
      <c r="ED125" s="72" t="s">
        <v>4661</v>
      </c>
    </row>
    <row r="126" spans="93:134" x14ac:dyDescent="0.15">
      <c r="CP126" s="73" t="s">
        <v>4662</v>
      </c>
      <c r="CQ126" s="73" t="s">
        <v>4663</v>
      </c>
      <c r="CS126" s="73" t="s">
        <v>4664</v>
      </c>
      <c r="CT126" s="73" t="s">
        <v>4665</v>
      </c>
      <c r="DK126" s="71" t="s">
        <v>4666</v>
      </c>
      <c r="DO126" s="71" t="s">
        <v>4667</v>
      </c>
      <c r="DP126" s="71" t="s">
        <v>4668</v>
      </c>
      <c r="DR126" s="71" t="s">
        <v>4669</v>
      </c>
      <c r="DS126" s="71" t="s">
        <v>4670</v>
      </c>
      <c r="DV126" s="71" t="s">
        <v>4671</v>
      </c>
      <c r="DZ126" s="71" t="s">
        <v>4672</v>
      </c>
      <c r="EA126" s="71" t="s">
        <v>4673</v>
      </c>
      <c r="EB126" s="71" t="s">
        <v>4674</v>
      </c>
      <c r="EC126" s="71" t="s">
        <v>4675</v>
      </c>
      <c r="ED126" s="71" t="s">
        <v>4676</v>
      </c>
    </row>
    <row r="127" spans="93:134" x14ac:dyDescent="0.15">
      <c r="CO127" s="74"/>
      <c r="CP127" s="74" t="s">
        <v>4677</v>
      </c>
      <c r="CQ127" s="74" t="s">
        <v>4678</v>
      </c>
      <c r="CR127" s="74"/>
      <c r="CS127" s="74" t="s">
        <v>4679</v>
      </c>
      <c r="CT127" s="74" t="s">
        <v>4680</v>
      </c>
      <c r="CU127" s="74"/>
      <c r="CV127" s="74"/>
      <c r="CW127" s="74"/>
      <c r="CX127" s="74"/>
      <c r="CY127" s="74"/>
      <c r="CZ127" s="74"/>
      <c r="DA127" s="74"/>
      <c r="DB127" s="74"/>
      <c r="DC127" s="74"/>
      <c r="DD127" s="74"/>
      <c r="DE127" s="74"/>
      <c r="DF127" s="74"/>
      <c r="DG127" s="72"/>
      <c r="DH127" s="72"/>
      <c r="DI127" s="72"/>
      <c r="DJ127" s="72"/>
      <c r="DK127" s="72" t="s">
        <v>4681</v>
      </c>
      <c r="DL127" s="72"/>
      <c r="DM127" s="72"/>
      <c r="DN127" s="72"/>
      <c r="DO127" s="72" t="s">
        <v>4682</v>
      </c>
      <c r="DP127" s="72" t="s">
        <v>4683</v>
      </c>
      <c r="DQ127" s="72"/>
      <c r="DR127" s="72" t="s">
        <v>4684</v>
      </c>
      <c r="DS127" s="72" t="s">
        <v>4685</v>
      </c>
      <c r="DT127" s="72"/>
      <c r="DU127" s="72"/>
      <c r="DV127" s="72" t="s">
        <v>4686</v>
      </c>
      <c r="DW127" s="72"/>
      <c r="DX127" s="72"/>
      <c r="DY127" s="72"/>
      <c r="DZ127" s="72" t="s">
        <v>4687</v>
      </c>
      <c r="EA127" s="72" t="s">
        <v>4688</v>
      </c>
      <c r="EB127" s="72" t="s">
        <v>4689</v>
      </c>
      <c r="EC127" s="72" t="s">
        <v>4690</v>
      </c>
      <c r="ED127" s="72" t="s">
        <v>4691</v>
      </c>
    </row>
    <row r="128" spans="93:134" x14ac:dyDescent="0.15">
      <c r="CP128" s="73" t="s">
        <v>4692</v>
      </c>
      <c r="CS128" s="73" t="s">
        <v>4693</v>
      </c>
      <c r="CT128" s="73" t="s">
        <v>4694</v>
      </c>
      <c r="DK128" s="71" t="s">
        <v>4695</v>
      </c>
      <c r="DO128" s="71" t="s">
        <v>4696</v>
      </c>
      <c r="DP128" s="71" t="s">
        <v>4697</v>
      </c>
      <c r="DR128" s="71" t="s">
        <v>4698</v>
      </c>
      <c r="DS128" s="71" t="s">
        <v>4699</v>
      </c>
      <c r="DV128" s="71" t="s">
        <v>4700</v>
      </c>
      <c r="DZ128" s="71" t="s">
        <v>4701</v>
      </c>
      <c r="EA128" s="71" t="s">
        <v>4702</v>
      </c>
      <c r="EB128" s="71" t="s">
        <v>4703</v>
      </c>
      <c r="EC128" s="71" t="s">
        <v>4704</v>
      </c>
      <c r="ED128" s="71" t="s">
        <v>4705</v>
      </c>
    </row>
    <row r="129" spans="93:134" x14ac:dyDescent="0.15">
      <c r="CO129" s="74"/>
      <c r="CP129" s="74" t="s">
        <v>4706</v>
      </c>
      <c r="CQ129" s="74"/>
      <c r="CR129" s="74"/>
      <c r="CS129" s="74" t="s">
        <v>4707</v>
      </c>
      <c r="CT129" s="74" t="s">
        <v>4708</v>
      </c>
      <c r="CU129" s="74"/>
      <c r="CV129" s="74"/>
      <c r="CW129" s="74"/>
      <c r="CX129" s="74"/>
      <c r="CY129" s="74"/>
      <c r="CZ129" s="74"/>
      <c r="DA129" s="74"/>
      <c r="DB129" s="74"/>
      <c r="DC129" s="74"/>
      <c r="DD129" s="74"/>
      <c r="DE129" s="74"/>
      <c r="DF129" s="74"/>
      <c r="DG129" s="72"/>
      <c r="DH129" s="72"/>
      <c r="DI129" s="72"/>
      <c r="DJ129" s="72"/>
      <c r="DK129" s="72" t="s">
        <v>4709</v>
      </c>
      <c r="DL129" s="72"/>
      <c r="DM129" s="72"/>
      <c r="DN129" s="72"/>
      <c r="DO129" s="72" t="s">
        <v>4710</v>
      </c>
      <c r="DP129" s="72" t="s">
        <v>4711</v>
      </c>
      <c r="DQ129" s="72"/>
      <c r="DR129" s="72" t="s">
        <v>4712</v>
      </c>
      <c r="DS129" s="72" t="s">
        <v>4713</v>
      </c>
      <c r="DT129" s="72"/>
      <c r="DU129" s="72"/>
      <c r="DV129" s="72" t="s">
        <v>4714</v>
      </c>
      <c r="DW129" s="72"/>
      <c r="DX129" s="72"/>
      <c r="DY129" s="72"/>
      <c r="DZ129" s="72" t="s">
        <v>4715</v>
      </c>
      <c r="EA129" s="72" t="s">
        <v>4716</v>
      </c>
      <c r="EB129" s="72" t="s">
        <v>4717</v>
      </c>
      <c r="EC129" s="72" t="s">
        <v>4718</v>
      </c>
      <c r="ED129" s="72" t="s">
        <v>4719</v>
      </c>
    </row>
    <row r="130" spans="93:134" x14ac:dyDescent="0.15">
      <c r="CP130" s="73" t="s">
        <v>4720</v>
      </c>
      <c r="CS130" s="73" t="s">
        <v>4721</v>
      </c>
      <c r="CT130" s="73" t="s">
        <v>4722</v>
      </c>
      <c r="DK130" s="71" t="s">
        <v>4723</v>
      </c>
      <c r="DO130" s="71" t="s">
        <v>4724</v>
      </c>
      <c r="DP130" s="71" t="s">
        <v>4725</v>
      </c>
      <c r="DR130" s="71" t="s">
        <v>4726</v>
      </c>
      <c r="DS130" s="71" t="s">
        <v>4727</v>
      </c>
      <c r="DV130" s="71" t="s">
        <v>4728</v>
      </c>
      <c r="DZ130" s="71" t="s">
        <v>4729</v>
      </c>
      <c r="EA130" s="71" t="s">
        <v>4730</v>
      </c>
      <c r="EB130" s="71" t="s">
        <v>4731</v>
      </c>
      <c r="EC130" s="71" t="s">
        <v>4732</v>
      </c>
      <c r="ED130" s="71" t="s">
        <v>4733</v>
      </c>
    </row>
    <row r="131" spans="93:134" x14ac:dyDescent="0.15">
      <c r="CO131" s="74"/>
      <c r="CP131" s="74" t="s">
        <v>4734</v>
      </c>
      <c r="CQ131" s="74"/>
      <c r="CR131" s="74"/>
      <c r="CS131" s="74" t="s">
        <v>4735</v>
      </c>
      <c r="CT131" s="74" t="s">
        <v>4736</v>
      </c>
      <c r="CU131" s="74"/>
      <c r="CV131" s="74"/>
      <c r="CW131" s="74"/>
      <c r="CX131" s="74"/>
      <c r="CY131" s="74"/>
      <c r="CZ131" s="74"/>
      <c r="DA131" s="74"/>
      <c r="DB131" s="74"/>
      <c r="DC131" s="74"/>
      <c r="DD131" s="74"/>
      <c r="DE131" s="74"/>
      <c r="DF131" s="74"/>
      <c r="DG131" s="72"/>
      <c r="DH131" s="72"/>
      <c r="DI131" s="72"/>
      <c r="DJ131" s="72"/>
      <c r="DK131" s="72" t="s">
        <v>4627</v>
      </c>
      <c r="DL131" s="72"/>
      <c r="DM131" s="72"/>
      <c r="DN131" s="72"/>
      <c r="DO131" s="72" t="s">
        <v>4737</v>
      </c>
      <c r="DP131" s="72" t="s">
        <v>4738</v>
      </c>
      <c r="DQ131" s="72"/>
      <c r="DR131" s="72" t="s">
        <v>4739</v>
      </c>
      <c r="DS131" s="72" t="s">
        <v>4740</v>
      </c>
      <c r="DT131" s="72"/>
      <c r="DU131" s="72"/>
      <c r="DV131" s="72" t="s">
        <v>4741</v>
      </c>
      <c r="DW131" s="72"/>
      <c r="DX131" s="72"/>
      <c r="DY131" s="72"/>
      <c r="DZ131" s="72" t="s">
        <v>4742</v>
      </c>
      <c r="EA131" s="72" t="s">
        <v>4743</v>
      </c>
      <c r="EB131" s="72" t="s">
        <v>4744</v>
      </c>
      <c r="EC131" s="72" t="s">
        <v>4745</v>
      </c>
      <c r="ED131" s="72" t="s">
        <v>4746</v>
      </c>
    </row>
    <row r="132" spans="93:134" x14ac:dyDescent="0.15">
      <c r="CS132" s="73" t="s">
        <v>4747</v>
      </c>
      <c r="CT132" s="73" t="s">
        <v>4748</v>
      </c>
      <c r="DK132" s="71" t="s">
        <v>4749</v>
      </c>
      <c r="DO132" s="71" t="s">
        <v>4750</v>
      </c>
      <c r="DR132" s="71" t="s">
        <v>4751</v>
      </c>
      <c r="DS132" s="71" t="s">
        <v>4752</v>
      </c>
      <c r="DV132" s="71" t="s">
        <v>4753</v>
      </c>
      <c r="DZ132" s="71" t="s">
        <v>4754</v>
      </c>
      <c r="EA132" s="71" t="s">
        <v>4755</v>
      </c>
      <c r="EB132" s="71" t="s">
        <v>4756</v>
      </c>
      <c r="EC132" s="71" t="s">
        <v>4757</v>
      </c>
      <c r="ED132" s="71" t="s">
        <v>4758</v>
      </c>
    </row>
    <row r="133" spans="93:134" x14ac:dyDescent="0.15">
      <c r="CO133" s="74"/>
      <c r="CP133" s="74"/>
      <c r="CQ133" s="74"/>
      <c r="CR133" s="74"/>
      <c r="CS133" s="74" t="s">
        <v>4759</v>
      </c>
      <c r="CT133" s="74" t="s">
        <v>4760</v>
      </c>
      <c r="CU133" s="74"/>
      <c r="CV133" s="74"/>
      <c r="CW133" s="74"/>
      <c r="CX133" s="74"/>
      <c r="CY133" s="74"/>
      <c r="CZ133" s="74"/>
      <c r="DA133" s="74"/>
      <c r="DB133" s="74"/>
      <c r="DC133" s="74"/>
      <c r="DD133" s="74"/>
      <c r="DE133" s="74"/>
      <c r="DF133" s="74"/>
      <c r="DG133" s="72"/>
      <c r="DH133" s="72"/>
      <c r="DI133" s="72"/>
      <c r="DJ133" s="72"/>
      <c r="DK133" s="72" t="s">
        <v>4761</v>
      </c>
      <c r="DL133" s="72"/>
      <c r="DM133" s="72"/>
      <c r="DN133" s="72"/>
      <c r="DO133" s="72" t="s">
        <v>4762</v>
      </c>
      <c r="DP133" s="72"/>
      <c r="DQ133" s="72"/>
      <c r="DR133" s="72" t="s">
        <v>4763</v>
      </c>
      <c r="DS133" s="72" t="s">
        <v>4764</v>
      </c>
      <c r="DT133" s="72"/>
      <c r="DU133" s="72"/>
      <c r="DV133" s="72" t="s">
        <v>4765</v>
      </c>
      <c r="DW133" s="72"/>
      <c r="DX133" s="72"/>
      <c r="DY133" s="72"/>
      <c r="DZ133" s="72" t="s">
        <v>4766</v>
      </c>
      <c r="EA133" s="72" t="s">
        <v>4767</v>
      </c>
      <c r="EB133" s="72" t="s">
        <v>4768</v>
      </c>
      <c r="EC133" s="72" t="s">
        <v>4769</v>
      </c>
      <c r="ED133" s="72" t="s">
        <v>4770</v>
      </c>
    </row>
    <row r="134" spans="93:134" x14ac:dyDescent="0.15">
      <c r="CS134" s="73" t="s">
        <v>4771</v>
      </c>
      <c r="CT134" s="73" t="s">
        <v>4772</v>
      </c>
      <c r="DK134" s="71" t="s">
        <v>4773</v>
      </c>
      <c r="DO134" s="71" t="s">
        <v>4774</v>
      </c>
      <c r="DR134" s="71" t="s">
        <v>4775</v>
      </c>
      <c r="DS134" s="71" t="s">
        <v>4776</v>
      </c>
      <c r="DV134" s="71" t="s">
        <v>4777</v>
      </c>
      <c r="DZ134" s="71" t="s">
        <v>4778</v>
      </c>
      <c r="EA134" s="71" t="s">
        <v>4779</v>
      </c>
      <c r="EB134" s="71" t="s">
        <v>4780</v>
      </c>
      <c r="EC134" s="71" t="s">
        <v>4781</v>
      </c>
      <c r="ED134" s="71" t="s">
        <v>4782</v>
      </c>
    </row>
    <row r="135" spans="93:134" x14ac:dyDescent="0.15">
      <c r="CO135" s="74"/>
      <c r="CP135" s="74"/>
      <c r="CQ135" s="74"/>
      <c r="CR135" s="74"/>
      <c r="CS135" s="74" t="s">
        <v>4783</v>
      </c>
      <c r="CT135" s="74" t="s">
        <v>4784</v>
      </c>
      <c r="CU135" s="74"/>
      <c r="CV135" s="74"/>
      <c r="CW135" s="74"/>
      <c r="CX135" s="74"/>
      <c r="CY135" s="74"/>
      <c r="CZ135" s="74"/>
      <c r="DA135" s="74"/>
      <c r="DB135" s="74"/>
      <c r="DC135" s="74"/>
      <c r="DD135" s="74"/>
      <c r="DE135" s="74"/>
      <c r="DF135" s="74"/>
      <c r="DG135" s="72"/>
      <c r="DH135" s="72"/>
      <c r="DI135" s="72"/>
      <c r="DJ135" s="72"/>
      <c r="DK135" s="72" t="s">
        <v>4785</v>
      </c>
      <c r="DL135" s="72"/>
      <c r="DM135" s="72"/>
      <c r="DN135" s="72"/>
      <c r="DO135" s="72" t="s">
        <v>4786</v>
      </c>
      <c r="DP135" s="72"/>
      <c r="DQ135" s="72"/>
      <c r="DR135" s="72" t="s">
        <v>4787</v>
      </c>
      <c r="DS135" s="72" t="s">
        <v>4788</v>
      </c>
      <c r="DT135" s="72"/>
      <c r="DU135" s="72"/>
      <c r="DV135" s="72" t="s">
        <v>4789</v>
      </c>
      <c r="DW135" s="72"/>
      <c r="DX135" s="72"/>
      <c r="DY135" s="72"/>
      <c r="DZ135" s="72" t="s">
        <v>4790</v>
      </c>
      <c r="EA135" s="72" t="s">
        <v>4791</v>
      </c>
      <c r="EB135" s="72" t="s">
        <v>4792</v>
      </c>
      <c r="EC135" s="72" t="s">
        <v>4793</v>
      </c>
      <c r="ED135" s="72" t="s">
        <v>4794</v>
      </c>
    </row>
    <row r="136" spans="93:134" x14ac:dyDescent="0.15">
      <c r="CS136" s="73" t="s">
        <v>4795</v>
      </c>
      <c r="CT136" s="73" t="s">
        <v>4796</v>
      </c>
      <c r="DK136" s="71" t="s">
        <v>4797</v>
      </c>
      <c r="DO136" s="71" t="s">
        <v>4798</v>
      </c>
      <c r="DR136" s="71" t="s">
        <v>4799</v>
      </c>
      <c r="DS136" s="71" t="s">
        <v>4800</v>
      </c>
      <c r="DV136" s="71" t="s">
        <v>4801</v>
      </c>
      <c r="EA136" s="71" t="s">
        <v>4802</v>
      </c>
      <c r="EB136" s="71" t="s">
        <v>4803</v>
      </c>
      <c r="EC136" s="71" t="s">
        <v>4804</v>
      </c>
      <c r="ED136" s="71" t="s">
        <v>4805</v>
      </c>
    </row>
    <row r="137" spans="93:134" x14ac:dyDescent="0.15">
      <c r="CO137" s="74"/>
      <c r="CP137" s="74"/>
      <c r="CQ137" s="74"/>
      <c r="CR137" s="74"/>
      <c r="CS137" s="74" t="s">
        <v>4806</v>
      </c>
      <c r="CT137" s="74" t="s">
        <v>4807</v>
      </c>
      <c r="CU137" s="74"/>
      <c r="CV137" s="74"/>
      <c r="CW137" s="74"/>
      <c r="CX137" s="74"/>
      <c r="CY137" s="74"/>
      <c r="CZ137" s="74"/>
      <c r="DA137" s="74"/>
      <c r="DB137" s="74"/>
      <c r="DC137" s="74"/>
      <c r="DD137" s="74"/>
      <c r="DE137" s="74"/>
      <c r="DF137" s="74"/>
      <c r="DG137" s="72"/>
      <c r="DH137" s="72"/>
      <c r="DI137" s="72"/>
      <c r="DJ137" s="72"/>
      <c r="DK137" s="72" t="s">
        <v>4808</v>
      </c>
      <c r="DL137" s="72"/>
      <c r="DM137" s="72"/>
      <c r="DN137" s="72"/>
      <c r="DO137" s="72" t="s">
        <v>4809</v>
      </c>
      <c r="DP137" s="72"/>
      <c r="DQ137" s="72"/>
      <c r="DR137" s="72" t="s">
        <v>4810</v>
      </c>
      <c r="DS137" s="72" t="s">
        <v>4811</v>
      </c>
      <c r="DT137" s="72"/>
      <c r="DU137" s="72"/>
      <c r="DV137" s="72" t="s">
        <v>4812</v>
      </c>
      <c r="DW137" s="72"/>
      <c r="DX137" s="72"/>
      <c r="DY137" s="72"/>
      <c r="DZ137" s="72"/>
      <c r="EA137" s="72" t="s">
        <v>4813</v>
      </c>
      <c r="EB137" s="72" t="s">
        <v>4814</v>
      </c>
      <c r="EC137" s="72" t="s">
        <v>4815</v>
      </c>
      <c r="ED137" s="72" t="s">
        <v>4816</v>
      </c>
    </row>
    <row r="138" spans="93:134" x14ac:dyDescent="0.15">
      <c r="CS138" s="73" t="s">
        <v>4817</v>
      </c>
      <c r="CT138" s="73" t="s">
        <v>4818</v>
      </c>
      <c r="DK138" s="71" t="s">
        <v>4819</v>
      </c>
      <c r="DO138" s="71" t="s">
        <v>4820</v>
      </c>
      <c r="DR138" s="71" t="s">
        <v>4821</v>
      </c>
      <c r="DS138" s="71" t="s">
        <v>4822</v>
      </c>
      <c r="DV138" s="71" t="s">
        <v>3043</v>
      </c>
      <c r="EA138" s="71" t="s">
        <v>4823</v>
      </c>
      <c r="EB138" s="71" t="s">
        <v>4824</v>
      </c>
      <c r="EC138" s="71" t="s">
        <v>4825</v>
      </c>
      <c r="ED138" s="71" t="s">
        <v>4826</v>
      </c>
    </row>
    <row r="139" spans="93:134" x14ac:dyDescent="0.15">
      <c r="CO139" s="74"/>
      <c r="CP139" s="74"/>
      <c r="CQ139" s="74"/>
      <c r="CR139" s="74"/>
      <c r="CS139" s="74" t="s">
        <v>4827</v>
      </c>
      <c r="CT139" s="74" t="s">
        <v>4828</v>
      </c>
      <c r="CU139" s="74"/>
      <c r="CV139" s="74"/>
      <c r="CW139" s="74"/>
      <c r="CX139" s="74"/>
      <c r="CY139" s="74"/>
      <c r="CZ139" s="74"/>
      <c r="DA139" s="74"/>
      <c r="DB139" s="74"/>
      <c r="DC139" s="74"/>
      <c r="DD139" s="74"/>
      <c r="DE139" s="74"/>
      <c r="DF139" s="74"/>
      <c r="DG139" s="72"/>
      <c r="DH139" s="72"/>
      <c r="DI139" s="72"/>
      <c r="DJ139" s="72"/>
      <c r="DK139" s="72" t="s">
        <v>4829</v>
      </c>
      <c r="DL139" s="72"/>
      <c r="DM139" s="72"/>
      <c r="DN139" s="72"/>
      <c r="DO139" s="72" t="s">
        <v>4830</v>
      </c>
      <c r="DP139" s="72"/>
      <c r="DQ139" s="72"/>
      <c r="DR139" s="72" t="s">
        <v>4831</v>
      </c>
      <c r="DS139" s="72" t="s">
        <v>4832</v>
      </c>
      <c r="DT139" s="72"/>
      <c r="DU139" s="72"/>
      <c r="DV139" s="72" t="s">
        <v>3079</v>
      </c>
      <c r="DW139" s="72"/>
      <c r="DX139" s="72"/>
      <c r="DY139" s="72"/>
      <c r="DZ139" s="72"/>
      <c r="EA139" s="72" t="s">
        <v>4833</v>
      </c>
      <c r="EB139" s="72" t="s">
        <v>4834</v>
      </c>
      <c r="EC139" s="72" t="s">
        <v>4835</v>
      </c>
      <c r="ED139" s="72" t="s">
        <v>4836</v>
      </c>
    </row>
    <row r="140" spans="93:134" x14ac:dyDescent="0.15">
      <c r="CS140" s="73" t="s">
        <v>4837</v>
      </c>
      <c r="CT140" s="73" t="s">
        <v>4838</v>
      </c>
      <c r="DK140" s="71" t="s">
        <v>4839</v>
      </c>
      <c r="DO140" s="71" t="s">
        <v>4840</v>
      </c>
      <c r="DR140" s="71" t="s">
        <v>4841</v>
      </c>
      <c r="DS140" s="71" t="s">
        <v>4842</v>
      </c>
      <c r="DV140" s="71" t="s">
        <v>4843</v>
      </c>
      <c r="EA140" s="71" t="s">
        <v>4844</v>
      </c>
      <c r="EB140" s="71" t="s">
        <v>4845</v>
      </c>
      <c r="EC140" s="71" t="s">
        <v>4846</v>
      </c>
      <c r="ED140" s="71" t="s">
        <v>4847</v>
      </c>
    </row>
    <row r="141" spans="93:134" x14ac:dyDescent="0.15">
      <c r="CO141" s="74"/>
      <c r="CP141" s="74"/>
      <c r="CQ141" s="74"/>
      <c r="CR141" s="74"/>
      <c r="CS141" s="74" t="s">
        <v>4848</v>
      </c>
      <c r="CT141" s="74" t="s">
        <v>4849</v>
      </c>
      <c r="CU141" s="74"/>
      <c r="CV141" s="74"/>
      <c r="CW141" s="74"/>
      <c r="CX141" s="74"/>
      <c r="CY141" s="74"/>
      <c r="CZ141" s="74"/>
      <c r="DA141" s="74"/>
      <c r="DB141" s="74"/>
      <c r="DC141" s="74"/>
      <c r="DD141" s="74"/>
      <c r="DE141" s="74"/>
      <c r="DF141" s="74"/>
      <c r="DG141" s="72"/>
      <c r="DH141" s="72"/>
      <c r="DI141" s="72"/>
      <c r="DJ141" s="72"/>
      <c r="DK141" s="72" t="s">
        <v>4850</v>
      </c>
      <c r="DL141" s="72"/>
      <c r="DM141" s="72"/>
      <c r="DN141" s="72"/>
      <c r="DO141" s="72" t="s">
        <v>4851</v>
      </c>
      <c r="DP141" s="72"/>
      <c r="DQ141" s="72"/>
      <c r="DR141" s="72" t="s">
        <v>4852</v>
      </c>
      <c r="DS141" s="72" t="s">
        <v>4853</v>
      </c>
      <c r="DT141" s="72"/>
      <c r="DU141" s="72"/>
      <c r="DV141" s="72"/>
      <c r="DW141" s="72"/>
      <c r="DX141" s="72"/>
      <c r="DY141" s="72"/>
      <c r="DZ141" s="72"/>
      <c r="EA141" s="72" t="s">
        <v>4854</v>
      </c>
      <c r="EB141" s="72" t="s">
        <v>4855</v>
      </c>
      <c r="EC141" s="72" t="s">
        <v>4856</v>
      </c>
      <c r="ED141" s="72" t="s">
        <v>4857</v>
      </c>
    </row>
    <row r="142" spans="93:134" x14ac:dyDescent="0.15">
      <c r="CS142" s="73" t="s">
        <v>4858</v>
      </c>
      <c r="CT142" s="73" t="s">
        <v>4859</v>
      </c>
      <c r="DK142" s="71" t="s">
        <v>4860</v>
      </c>
      <c r="DO142" s="71" t="s">
        <v>4861</v>
      </c>
      <c r="DR142" s="71" t="s">
        <v>4862</v>
      </c>
      <c r="DS142" s="71" t="s">
        <v>4863</v>
      </c>
      <c r="EA142" s="71" t="s">
        <v>4864</v>
      </c>
      <c r="EB142" s="71" t="s">
        <v>4865</v>
      </c>
      <c r="EC142" s="71" t="s">
        <v>4866</v>
      </c>
      <c r="ED142" s="71" t="s">
        <v>4867</v>
      </c>
    </row>
    <row r="143" spans="93:134" x14ac:dyDescent="0.15">
      <c r="CO143" s="74"/>
      <c r="CP143" s="74"/>
      <c r="CQ143" s="74"/>
      <c r="CR143" s="74"/>
      <c r="CS143" s="74" t="s">
        <v>4868</v>
      </c>
      <c r="CT143" s="74" t="s">
        <v>4869</v>
      </c>
      <c r="CU143" s="74"/>
      <c r="CV143" s="74"/>
      <c r="CW143" s="74"/>
      <c r="CX143" s="74"/>
      <c r="CY143" s="74"/>
      <c r="CZ143" s="74"/>
      <c r="DA143" s="74"/>
      <c r="DB143" s="74"/>
      <c r="DC143" s="74"/>
      <c r="DD143" s="74"/>
      <c r="DE143" s="74"/>
      <c r="DF143" s="74"/>
      <c r="DG143" s="72"/>
      <c r="DH143" s="72"/>
      <c r="DI143" s="72"/>
      <c r="DJ143" s="72"/>
      <c r="DK143" s="72" t="s">
        <v>4429</v>
      </c>
      <c r="DL143" s="72"/>
      <c r="DM143" s="72"/>
      <c r="DN143" s="72"/>
      <c r="DO143" s="72" t="s">
        <v>4870</v>
      </c>
      <c r="DP143" s="72"/>
      <c r="DQ143" s="72"/>
      <c r="DR143" s="72" t="s">
        <v>4871</v>
      </c>
      <c r="DS143" s="72" t="s">
        <v>4872</v>
      </c>
      <c r="DT143" s="72"/>
      <c r="DU143" s="72"/>
      <c r="DV143" s="72"/>
      <c r="DW143" s="72"/>
      <c r="DX143" s="72"/>
      <c r="DY143" s="72"/>
      <c r="DZ143" s="72"/>
      <c r="EA143" s="72" t="s">
        <v>4873</v>
      </c>
      <c r="EB143" s="72" t="s">
        <v>4874</v>
      </c>
      <c r="EC143" s="72" t="s">
        <v>4875</v>
      </c>
      <c r="ED143" s="72" t="s">
        <v>4876</v>
      </c>
    </row>
    <row r="144" spans="93:134" x14ac:dyDescent="0.15">
      <c r="CS144" s="73" t="s">
        <v>4877</v>
      </c>
      <c r="CT144" s="73" t="s">
        <v>4878</v>
      </c>
      <c r="DK144" s="71" t="s">
        <v>4879</v>
      </c>
      <c r="DO144" s="71" t="s">
        <v>4880</v>
      </c>
      <c r="DR144" s="71" t="s">
        <v>4881</v>
      </c>
      <c r="DS144" s="71" t="s">
        <v>4882</v>
      </c>
      <c r="EA144" s="71" t="s">
        <v>4883</v>
      </c>
      <c r="EB144" s="71" t="s">
        <v>4884</v>
      </c>
      <c r="EC144" s="71" t="s">
        <v>4885</v>
      </c>
      <c r="ED144" s="71" t="s">
        <v>4886</v>
      </c>
    </row>
    <row r="145" spans="93:134" x14ac:dyDescent="0.15">
      <c r="CO145" s="74"/>
      <c r="CP145" s="74"/>
      <c r="CQ145" s="74"/>
      <c r="CR145" s="74"/>
      <c r="CS145" s="74" t="s">
        <v>4887</v>
      </c>
      <c r="CT145" s="74" t="s">
        <v>4888</v>
      </c>
      <c r="CU145" s="74"/>
      <c r="CV145" s="74"/>
      <c r="CW145" s="74"/>
      <c r="CX145" s="74"/>
      <c r="CY145" s="74"/>
      <c r="CZ145" s="74"/>
      <c r="DA145" s="74"/>
      <c r="DB145" s="74"/>
      <c r="DC145" s="74"/>
      <c r="DD145" s="74"/>
      <c r="DE145" s="74"/>
      <c r="DF145" s="74"/>
      <c r="DG145" s="72"/>
      <c r="DH145" s="72"/>
      <c r="DI145" s="72"/>
      <c r="DJ145" s="72"/>
      <c r="DK145" s="72" t="s">
        <v>4889</v>
      </c>
      <c r="DL145" s="72"/>
      <c r="DM145" s="72"/>
      <c r="DN145" s="72"/>
      <c r="DO145" s="72" t="s">
        <v>4890</v>
      </c>
      <c r="DP145" s="72"/>
      <c r="DQ145" s="72"/>
      <c r="DR145" s="72" t="s">
        <v>4891</v>
      </c>
      <c r="DS145" s="72" t="s">
        <v>4892</v>
      </c>
      <c r="DT145" s="72"/>
      <c r="DU145" s="72"/>
      <c r="DV145" s="72"/>
      <c r="DW145" s="72"/>
      <c r="DX145" s="72"/>
      <c r="DY145" s="72"/>
      <c r="DZ145" s="72"/>
      <c r="EA145" s="72" t="s">
        <v>4893</v>
      </c>
      <c r="EB145" s="72" t="s">
        <v>4894</v>
      </c>
      <c r="EC145" s="72" t="s">
        <v>4895</v>
      </c>
      <c r="ED145" s="72" t="s">
        <v>4896</v>
      </c>
    </row>
    <row r="146" spans="93:134" x14ac:dyDescent="0.15">
      <c r="CS146" s="73" t="s">
        <v>4897</v>
      </c>
      <c r="CT146" s="73" t="s">
        <v>4898</v>
      </c>
      <c r="DK146" s="71" t="s">
        <v>4899</v>
      </c>
      <c r="DO146" s="71" t="s">
        <v>4900</v>
      </c>
      <c r="DR146" s="71" t="s">
        <v>4901</v>
      </c>
      <c r="DS146" s="71" t="s">
        <v>4902</v>
      </c>
      <c r="EA146" s="71" t="s">
        <v>4903</v>
      </c>
      <c r="EB146" s="71" t="s">
        <v>4904</v>
      </c>
      <c r="EC146" s="71" t="s">
        <v>4905</v>
      </c>
      <c r="ED146" s="71" t="s">
        <v>4906</v>
      </c>
    </row>
    <row r="147" spans="93:134" x14ac:dyDescent="0.15">
      <c r="CO147" s="74"/>
      <c r="CP147" s="74"/>
      <c r="CQ147" s="74"/>
      <c r="CR147" s="74"/>
      <c r="CS147" s="74" t="s">
        <v>4907</v>
      </c>
      <c r="CT147" s="74" t="s">
        <v>4908</v>
      </c>
      <c r="CU147" s="74"/>
      <c r="CV147" s="74"/>
      <c r="CW147" s="74"/>
      <c r="CX147" s="74"/>
      <c r="CY147" s="74"/>
      <c r="CZ147" s="74"/>
      <c r="DA147" s="74"/>
      <c r="DB147" s="74"/>
      <c r="DC147" s="74"/>
      <c r="DD147" s="74"/>
      <c r="DE147" s="74"/>
      <c r="DF147" s="74"/>
      <c r="DG147" s="72"/>
      <c r="DH147" s="72"/>
      <c r="DI147" s="72"/>
      <c r="DJ147" s="72"/>
      <c r="DK147" s="72" t="s">
        <v>4909</v>
      </c>
      <c r="DL147" s="72"/>
      <c r="DM147" s="72"/>
      <c r="DN147" s="72"/>
      <c r="DO147" s="72" t="s">
        <v>4910</v>
      </c>
      <c r="DP147" s="72"/>
      <c r="DQ147" s="72"/>
      <c r="DR147" s="72" t="s">
        <v>4911</v>
      </c>
      <c r="DS147" s="72" t="s">
        <v>4912</v>
      </c>
      <c r="DT147" s="72"/>
      <c r="DU147" s="72"/>
      <c r="DV147" s="72"/>
      <c r="DW147" s="72"/>
      <c r="DX147" s="72"/>
      <c r="DY147" s="72"/>
      <c r="DZ147" s="72"/>
      <c r="EA147" s="72" t="s">
        <v>4913</v>
      </c>
      <c r="EB147" s="72" t="s">
        <v>4914</v>
      </c>
      <c r="EC147" s="72" t="s">
        <v>4915</v>
      </c>
      <c r="ED147" s="72" t="s">
        <v>4916</v>
      </c>
    </row>
    <row r="148" spans="93:134" x14ac:dyDescent="0.15">
      <c r="CS148" s="73" t="s">
        <v>4917</v>
      </c>
      <c r="CT148" s="73" t="s">
        <v>4918</v>
      </c>
      <c r="DK148" s="71" t="s">
        <v>4919</v>
      </c>
      <c r="DO148" s="71" t="s">
        <v>4920</v>
      </c>
      <c r="DR148" s="71" t="s">
        <v>4921</v>
      </c>
      <c r="DS148" s="71" t="s">
        <v>4922</v>
      </c>
      <c r="EA148" s="71" t="s">
        <v>4923</v>
      </c>
      <c r="EB148" s="71" t="s">
        <v>4924</v>
      </c>
      <c r="EC148" s="71" t="s">
        <v>4925</v>
      </c>
      <c r="ED148" s="71" t="s">
        <v>4926</v>
      </c>
    </row>
    <row r="149" spans="93:134" x14ac:dyDescent="0.15">
      <c r="CO149" s="74"/>
      <c r="CP149" s="74"/>
      <c r="CQ149" s="74"/>
      <c r="CR149" s="74"/>
      <c r="CS149" s="74" t="s">
        <v>4927</v>
      </c>
      <c r="CT149" s="74" t="s">
        <v>4928</v>
      </c>
      <c r="CU149" s="74"/>
      <c r="CV149" s="74"/>
      <c r="CW149" s="74"/>
      <c r="CX149" s="74"/>
      <c r="CY149" s="74"/>
      <c r="CZ149" s="74"/>
      <c r="DA149" s="74"/>
      <c r="DB149" s="74"/>
      <c r="DC149" s="74"/>
      <c r="DD149" s="74"/>
      <c r="DE149" s="74"/>
      <c r="DF149" s="74"/>
      <c r="DG149" s="72"/>
      <c r="DH149" s="72"/>
      <c r="DI149" s="72"/>
      <c r="DJ149" s="72"/>
      <c r="DK149" s="72" t="s">
        <v>2908</v>
      </c>
      <c r="DL149" s="72"/>
      <c r="DM149" s="72"/>
      <c r="DN149" s="72"/>
      <c r="DO149" s="72" t="s">
        <v>4929</v>
      </c>
      <c r="DP149" s="72"/>
      <c r="DQ149" s="72"/>
      <c r="DR149" s="72" t="s">
        <v>4930</v>
      </c>
      <c r="DS149" s="72" t="s">
        <v>4931</v>
      </c>
      <c r="DT149" s="72"/>
      <c r="DU149" s="72"/>
      <c r="DV149" s="72"/>
      <c r="DW149" s="72"/>
      <c r="DX149" s="72"/>
      <c r="DY149" s="72"/>
      <c r="DZ149" s="72"/>
      <c r="EA149" s="72" t="s">
        <v>4932</v>
      </c>
      <c r="EB149" s="72" t="s">
        <v>4933</v>
      </c>
      <c r="EC149" s="72" t="s">
        <v>4934</v>
      </c>
      <c r="ED149" s="72" t="s">
        <v>4935</v>
      </c>
    </row>
    <row r="150" spans="93:134" x14ac:dyDescent="0.15">
      <c r="CS150" s="73" t="s">
        <v>4936</v>
      </c>
      <c r="CT150" s="73" t="s">
        <v>4937</v>
      </c>
      <c r="DK150" s="71" t="s">
        <v>4938</v>
      </c>
      <c r="DO150" s="71" t="s">
        <v>4939</v>
      </c>
      <c r="DR150" s="71" t="s">
        <v>4940</v>
      </c>
      <c r="DS150" s="71" t="s">
        <v>4941</v>
      </c>
      <c r="EA150" s="71" t="s">
        <v>4942</v>
      </c>
      <c r="EB150" s="71" t="s">
        <v>4943</v>
      </c>
      <c r="EC150" s="71" t="s">
        <v>4944</v>
      </c>
      <c r="ED150" s="71" t="s">
        <v>4945</v>
      </c>
    </row>
    <row r="151" spans="93:134" x14ac:dyDescent="0.15">
      <c r="CO151" s="74"/>
      <c r="CP151" s="74"/>
      <c r="CQ151" s="74"/>
      <c r="CR151" s="74"/>
      <c r="CS151" s="74" t="s">
        <v>2375</v>
      </c>
      <c r="CT151" s="74" t="s">
        <v>4946</v>
      </c>
      <c r="CU151" s="74"/>
      <c r="CV151" s="74"/>
      <c r="CW151" s="74"/>
      <c r="CX151" s="74"/>
      <c r="CY151" s="74"/>
      <c r="CZ151" s="74"/>
      <c r="DA151" s="74"/>
      <c r="DB151" s="74"/>
      <c r="DC151" s="74"/>
      <c r="DD151" s="74"/>
      <c r="DE151" s="74"/>
      <c r="DF151" s="74"/>
      <c r="DG151" s="72"/>
      <c r="DH151" s="72"/>
      <c r="DI151" s="72"/>
      <c r="DJ151" s="72"/>
      <c r="DK151" s="72" t="s">
        <v>4947</v>
      </c>
      <c r="DL151" s="72"/>
      <c r="DM151" s="72"/>
      <c r="DN151" s="72"/>
      <c r="DO151" s="72"/>
      <c r="DP151" s="72"/>
      <c r="DQ151" s="72"/>
      <c r="DR151" s="72" t="s">
        <v>4948</v>
      </c>
      <c r="DS151" s="72" t="s">
        <v>4949</v>
      </c>
      <c r="DT151" s="72"/>
      <c r="DU151" s="72"/>
      <c r="DV151" s="72"/>
      <c r="DW151" s="72"/>
      <c r="DX151" s="72"/>
      <c r="DY151" s="72"/>
      <c r="DZ151" s="72"/>
      <c r="EA151" s="72" t="s">
        <v>4950</v>
      </c>
      <c r="EB151" s="72" t="s">
        <v>4951</v>
      </c>
      <c r="EC151" s="72" t="s">
        <v>4952</v>
      </c>
      <c r="ED151" s="72" t="s">
        <v>4953</v>
      </c>
    </row>
    <row r="152" spans="93:134" x14ac:dyDescent="0.15">
      <c r="CS152" s="73" t="s">
        <v>2417</v>
      </c>
      <c r="CT152" s="73" t="s">
        <v>4954</v>
      </c>
      <c r="DK152" s="71" t="s">
        <v>4955</v>
      </c>
      <c r="DR152" s="71" t="s">
        <v>4956</v>
      </c>
      <c r="DS152" s="71" t="s">
        <v>4957</v>
      </c>
      <c r="EA152" s="71" t="s">
        <v>4958</v>
      </c>
      <c r="EB152" s="71" t="s">
        <v>4959</v>
      </c>
      <c r="EC152" s="71" t="s">
        <v>4960</v>
      </c>
      <c r="ED152" s="71" t="s">
        <v>4961</v>
      </c>
    </row>
    <row r="153" spans="93:134" x14ac:dyDescent="0.15">
      <c r="CO153" s="74"/>
      <c r="CP153" s="74"/>
      <c r="CQ153" s="74"/>
      <c r="CR153" s="74"/>
      <c r="CS153" s="74" t="s">
        <v>4962</v>
      </c>
      <c r="CT153" s="74" t="s">
        <v>4963</v>
      </c>
      <c r="CU153" s="74"/>
      <c r="CV153" s="74"/>
      <c r="CW153" s="74"/>
      <c r="CX153" s="74"/>
      <c r="CY153" s="74"/>
      <c r="CZ153" s="74"/>
      <c r="DA153" s="74"/>
      <c r="DB153" s="74"/>
      <c r="DC153" s="74"/>
      <c r="DD153" s="74"/>
      <c r="DE153" s="74"/>
      <c r="DF153" s="74"/>
      <c r="DG153" s="72"/>
      <c r="DH153" s="72"/>
      <c r="DI153" s="72"/>
      <c r="DJ153" s="72"/>
      <c r="DK153" s="72" t="s">
        <v>4964</v>
      </c>
      <c r="DL153" s="72"/>
      <c r="DM153" s="72"/>
      <c r="DN153" s="72"/>
      <c r="DO153" s="72"/>
      <c r="DP153" s="72"/>
      <c r="DQ153" s="72"/>
      <c r="DR153" s="72" t="s">
        <v>4965</v>
      </c>
      <c r="DS153" s="72" t="s">
        <v>4966</v>
      </c>
      <c r="DT153" s="72"/>
      <c r="DU153" s="72"/>
      <c r="DV153" s="72"/>
      <c r="DW153" s="72"/>
      <c r="DX153" s="72"/>
      <c r="DY153" s="72"/>
      <c r="DZ153" s="72"/>
      <c r="EA153" s="72" t="s">
        <v>4967</v>
      </c>
      <c r="EB153" s="72" t="s">
        <v>4968</v>
      </c>
      <c r="EC153" s="72" t="s">
        <v>4969</v>
      </c>
      <c r="ED153" s="72" t="s">
        <v>4970</v>
      </c>
    </row>
    <row r="154" spans="93:134" x14ac:dyDescent="0.15">
      <c r="CS154" s="73" t="s">
        <v>4971</v>
      </c>
      <c r="CT154" s="73" t="s">
        <v>4972</v>
      </c>
      <c r="DR154" s="71" t="s">
        <v>4973</v>
      </c>
      <c r="DS154" s="71" t="s">
        <v>4974</v>
      </c>
      <c r="EA154" s="71" t="s">
        <v>4975</v>
      </c>
      <c r="EB154" s="71" t="s">
        <v>4976</v>
      </c>
      <c r="EC154" s="71" t="s">
        <v>4977</v>
      </c>
      <c r="ED154" s="71" t="s">
        <v>4978</v>
      </c>
    </row>
    <row r="155" spans="93:134" x14ac:dyDescent="0.15">
      <c r="CO155" s="74"/>
      <c r="CP155" s="74"/>
      <c r="CQ155" s="74"/>
      <c r="CR155" s="74"/>
      <c r="CS155" s="74" t="s">
        <v>4979</v>
      </c>
      <c r="CT155" s="74"/>
      <c r="CU155" s="74"/>
      <c r="CV155" s="74"/>
      <c r="CW155" s="74"/>
      <c r="CX155" s="74"/>
      <c r="CY155" s="74"/>
      <c r="CZ155" s="74"/>
      <c r="DA155" s="74"/>
      <c r="DB155" s="74"/>
      <c r="DC155" s="74"/>
      <c r="DD155" s="74"/>
      <c r="DE155" s="74"/>
      <c r="DF155" s="74"/>
      <c r="DG155" s="72"/>
      <c r="DH155" s="72"/>
      <c r="DI155" s="72"/>
      <c r="DJ155" s="72"/>
      <c r="DK155" s="72"/>
      <c r="DL155" s="72"/>
      <c r="DM155" s="72"/>
      <c r="DN155" s="72"/>
      <c r="DO155" s="72"/>
      <c r="DP155" s="72"/>
      <c r="DQ155" s="72"/>
      <c r="DR155" s="72" t="s">
        <v>4980</v>
      </c>
      <c r="DS155" s="72" t="s">
        <v>4981</v>
      </c>
      <c r="DT155" s="72"/>
      <c r="DU155" s="72"/>
      <c r="DV155" s="72"/>
      <c r="DW155" s="72"/>
      <c r="DX155" s="72"/>
      <c r="DY155" s="72"/>
      <c r="DZ155" s="72"/>
      <c r="EA155" s="72" t="s">
        <v>4982</v>
      </c>
      <c r="EB155" s="72" t="s">
        <v>4983</v>
      </c>
      <c r="EC155" s="72" t="s">
        <v>4984</v>
      </c>
      <c r="ED155" s="72" t="s">
        <v>4985</v>
      </c>
    </row>
    <row r="156" spans="93:134" x14ac:dyDescent="0.15">
      <c r="CS156" s="73" t="s">
        <v>4986</v>
      </c>
      <c r="DR156" s="71" t="s">
        <v>4987</v>
      </c>
      <c r="DS156" s="71" t="s">
        <v>4988</v>
      </c>
      <c r="EA156" s="71" t="s">
        <v>4989</v>
      </c>
      <c r="EB156" s="71" t="s">
        <v>4990</v>
      </c>
      <c r="EC156" s="71" t="s">
        <v>4991</v>
      </c>
      <c r="ED156" s="71" t="s">
        <v>4992</v>
      </c>
    </row>
    <row r="157" spans="93:134" x14ac:dyDescent="0.15">
      <c r="CO157" s="74"/>
      <c r="CP157" s="74"/>
      <c r="CQ157" s="74"/>
      <c r="CR157" s="74"/>
      <c r="CS157" s="74" t="s">
        <v>4993</v>
      </c>
      <c r="CT157" s="74"/>
      <c r="CU157" s="74"/>
      <c r="CV157" s="74"/>
      <c r="CW157" s="74"/>
      <c r="CX157" s="74"/>
      <c r="CY157" s="74"/>
      <c r="CZ157" s="74"/>
      <c r="DA157" s="74"/>
      <c r="DB157" s="74"/>
      <c r="DC157" s="74"/>
      <c r="DD157" s="74"/>
      <c r="DE157" s="74"/>
      <c r="DF157" s="74"/>
      <c r="DG157" s="72"/>
      <c r="DH157" s="72"/>
      <c r="DI157" s="72"/>
      <c r="DJ157" s="72"/>
      <c r="DK157" s="72"/>
      <c r="DL157" s="72"/>
      <c r="DM157" s="72"/>
      <c r="DN157" s="72"/>
      <c r="DO157" s="72"/>
      <c r="DP157" s="72"/>
      <c r="DQ157" s="72"/>
      <c r="DR157" s="72" t="s">
        <v>4994</v>
      </c>
      <c r="DS157" s="72" t="s">
        <v>4995</v>
      </c>
      <c r="DT157" s="72"/>
      <c r="DU157" s="72"/>
      <c r="DV157" s="72"/>
      <c r="DW157" s="72"/>
      <c r="DX157" s="72"/>
      <c r="DY157" s="72"/>
      <c r="DZ157" s="72"/>
      <c r="EA157" s="72" t="s">
        <v>4996</v>
      </c>
      <c r="EB157" s="72" t="s">
        <v>4997</v>
      </c>
      <c r="EC157" s="72"/>
      <c r="ED157" s="72" t="s">
        <v>4998</v>
      </c>
    </row>
    <row r="158" spans="93:134" x14ac:dyDescent="0.15">
      <c r="CS158" s="73" t="s">
        <v>4999</v>
      </c>
      <c r="DR158" s="71" t="s">
        <v>5000</v>
      </c>
      <c r="DS158" s="71" t="s">
        <v>5001</v>
      </c>
      <c r="EA158" s="71" t="s">
        <v>5002</v>
      </c>
      <c r="EB158" s="71" t="s">
        <v>5003</v>
      </c>
      <c r="ED158" s="71" t="s">
        <v>5004</v>
      </c>
    </row>
    <row r="159" spans="93:134" x14ac:dyDescent="0.15">
      <c r="CO159" s="74"/>
      <c r="CP159" s="74"/>
      <c r="CQ159" s="74"/>
      <c r="CR159" s="74"/>
      <c r="CS159" s="74" t="s">
        <v>5005</v>
      </c>
      <c r="CT159" s="74"/>
      <c r="CU159" s="74"/>
      <c r="CV159" s="74"/>
      <c r="CW159" s="74"/>
      <c r="CX159" s="74"/>
      <c r="CY159" s="74"/>
      <c r="CZ159" s="74"/>
      <c r="DA159" s="74"/>
      <c r="DB159" s="74"/>
      <c r="DC159" s="74"/>
      <c r="DD159" s="74"/>
      <c r="DE159" s="74"/>
      <c r="DF159" s="74"/>
      <c r="DG159" s="72"/>
      <c r="DH159" s="72"/>
      <c r="DI159" s="72"/>
      <c r="DJ159" s="72"/>
      <c r="DK159" s="72"/>
      <c r="DL159" s="72"/>
      <c r="DM159" s="72"/>
      <c r="DN159" s="72"/>
      <c r="DO159" s="72"/>
      <c r="DP159" s="72"/>
      <c r="DQ159" s="72"/>
      <c r="DR159" s="72" t="s">
        <v>5006</v>
      </c>
      <c r="DS159" s="72" t="s">
        <v>5007</v>
      </c>
      <c r="DT159" s="72"/>
      <c r="DU159" s="72"/>
      <c r="DV159" s="72"/>
      <c r="DW159" s="72"/>
      <c r="DX159" s="72"/>
      <c r="DY159" s="72"/>
      <c r="DZ159" s="72"/>
      <c r="EA159" s="72" t="s">
        <v>5008</v>
      </c>
      <c r="EB159" s="72" t="s">
        <v>5009</v>
      </c>
      <c r="EC159" s="72"/>
      <c r="ED159" s="72" t="s">
        <v>5010</v>
      </c>
    </row>
    <row r="160" spans="93:134" x14ac:dyDescent="0.15">
      <c r="CS160" s="73" t="s">
        <v>5011</v>
      </c>
      <c r="DR160" s="71" t="s">
        <v>5012</v>
      </c>
      <c r="DS160" s="71" t="s">
        <v>5013</v>
      </c>
      <c r="EA160" s="71" t="s">
        <v>5014</v>
      </c>
      <c r="EB160" s="71" t="s">
        <v>5015</v>
      </c>
      <c r="ED160" s="71" t="s">
        <v>5016</v>
      </c>
    </row>
    <row r="161" spans="93:134" x14ac:dyDescent="0.15">
      <c r="CO161" s="74"/>
      <c r="CP161" s="74"/>
      <c r="CQ161" s="74"/>
      <c r="CR161" s="74"/>
      <c r="CS161" s="74" t="s">
        <v>5017</v>
      </c>
      <c r="CT161" s="74"/>
      <c r="CU161" s="74"/>
      <c r="CV161" s="74"/>
      <c r="CW161" s="74"/>
      <c r="CX161" s="74"/>
      <c r="CY161" s="74"/>
      <c r="CZ161" s="74"/>
      <c r="DA161" s="74"/>
      <c r="DB161" s="74"/>
      <c r="DC161" s="74"/>
      <c r="DD161" s="74"/>
      <c r="DE161" s="74"/>
      <c r="DF161" s="74"/>
      <c r="DG161" s="72"/>
      <c r="DH161" s="72"/>
      <c r="DI161" s="72"/>
      <c r="DJ161" s="72"/>
      <c r="DK161" s="72"/>
      <c r="DL161" s="72"/>
      <c r="DM161" s="72"/>
      <c r="DN161" s="72"/>
      <c r="DO161" s="72"/>
      <c r="DP161" s="72"/>
      <c r="DQ161" s="72"/>
      <c r="DR161" s="72" t="s">
        <v>5018</v>
      </c>
      <c r="DS161" s="72" t="s">
        <v>5019</v>
      </c>
      <c r="DT161" s="72"/>
      <c r="DU161" s="72"/>
      <c r="DV161" s="72"/>
      <c r="DW161" s="72"/>
      <c r="DX161" s="72"/>
      <c r="DY161" s="72"/>
      <c r="DZ161" s="72"/>
      <c r="EA161" s="72" t="s">
        <v>5020</v>
      </c>
      <c r="EB161" s="72" t="s">
        <v>5021</v>
      </c>
      <c r="EC161" s="72"/>
      <c r="ED161" s="72" t="s">
        <v>5022</v>
      </c>
    </row>
    <row r="162" spans="93:134" x14ac:dyDescent="0.15">
      <c r="CS162" s="73" t="s">
        <v>5023</v>
      </c>
      <c r="DR162" s="71" t="s">
        <v>5024</v>
      </c>
      <c r="DS162" s="71" t="s">
        <v>5025</v>
      </c>
      <c r="EA162" s="71" t="s">
        <v>5026</v>
      </c>
      <c r="EB162" s="71" t="s">
        <v>5027</v>
      </c>
      <c r="ED162" s="71" t="s">
        <v>5028</v>
      </c>
    </row>
    <row r="163" spans="93:134" x14ac:dyDescent="0.15">
      <c r="CO163" s="74"/>
      <c r="CP163" s="74"/>
      <c r="CQ163" s="74"/>
      <c r="CR163" s="74"/>
      <c r="CS163" s="74" t="s">
        <v>5029</v>
      </c>
      <c r="CT163" s="74"/>
      <c r="CU163" s="74"/>
      <c r="CV163" s="74"/>
      <c r="CW163" s="74"/>
      <c r="CX163" s="74"/>
      <c r="CY163" s="74"/>
      <c r="CZ163" s="74"/>
      <c r="DA163" s="74"/>
      <c r="DB163" s="74"/>
      <c r="DC163" s="74"/>
      <c r="DD163" s="74"/>
      <c r="DE163" s="74"/>
      <c r="DF163" s="74"/>
      <c r="DG163" s="72"/>
      <c r="DH163" s="72"/>
      <c r="DI163" s="72"/>
      <c r="DJ163" s="72"/>
      <c r="DK163" s="72"/>
      <c r="DL163" s="72"/>
      <c r="DM163" s="72"/>
      <c r="DN163" s="72"/>
      <c r="DO163" s="72"/>
      <c r="DP163" s="72"/>
      <c r="DQ163" s="72"/>
      <c r="DR163" s="72" t="s">
        <v>5030</v>
      </c>
      <c r="DS163" s="72" t="s">
        <v>5031</v>
      </c>
      <c r="DT163" s="72"/>
      <c r="DU163" s="72"/>
      <c r="DV163" s="72"/>
      <c r="DW163" s="72"/>
      <c r="DX163" s="72"/>
      <c r="DY163" s="72"/>
      <c r="DZ163" s="72"/>
      <c r="EA163" s="72" t="s">
        <v>5032</v>
      </c>
      <c r="EB163" s="72" t="s">
        <v>5033</v>
      </c>
      <c r="EC163" s="72"/>
      <c r="ED163" s="72" t="s">
        <v>5034</v>
      </c>
    </row>
    <row r="164" spans="93:134" x14ac:dyDescent="0.15">
      <c r="CS164" s="73" t="s">
        <v>5035</v>
      </c>
      <c r="DR164" s="71" t="s">
        <v>5036</v>
      </c>
      <c r="DS164" s="71" t="s">
        <v>5037</v>
      </c>
      <c r="EA164" s="71" t="s">
        <v>5038</v>
      </c>
      <c r="EB164" s="71" t="s">
        <v>5039</v>
      </c>
      <c r="ED164" s="71" t="s">
        <v>5040</v>
      </c>
    </row>
    <row r="165" spans="93:134" x14ac:dyDescent="0.15">
      <c r="CO165" s="74"/>
      <c r="CP165" s="74"/>
      <c r="CQ165" s="74"/>
      <c r="CR165" s="74"/>
      <c r="CS165" s="74" t="s">
        <v>5041</v>
      </c>
      <c r="CT165" s="74"/>
      <c r="CU165" s="74"/>
      <c r="CV165" s="74"/>
      <c r="CW165" s="74"/>
      <c r="CX165" s="74"/>
      <c r="CY165" s="74"/>
      <c r="CZ165" s="74"/>
      <c r="DA165" s="74"/>
      <c r="DB165" s="74"/>
      <c r="DC165" s="74"/>
      <c r="DD165" s="74"/>
      <c r="DE165" s="74"/>
      <c r="DF165" s="74"/>
      <c r="DG165" s="72"/>
      <c r="DH165" s="72"/>
      <c r="DI165" s="72"/>
      <c r="DJ165" s="72"/>
      <c r="DK165" s="72"/>
      <c r="DL165" s="72"/>
      <c r="DM165" s="72"/>
      <c r="DN165" s="72"/>
      <c r="DO165" s="72"/>
      <c r="DP165" s="72"/>
      <c r="DQ165" s="72"/>
      <c r="DR165" s="72" t="s">
        <v>5042</v>
      </c>
      <c r="DS165" s="72" t="s">
        <v>5043</v>
      </c>
      <c r="DT165" s="72"/>
      <c r="DU165" s="72"/>
      <c r="DV165" s="72"/>
      <c r="DW165" s="72"/>
      <c r="DX165" s="72"/>
      <c r="DY165" s="72"/>
      <c r="DZ165" s="72"/>
      <c r="EA165" s="72" t="s">
        <v>5044</v>
      </c>
      <c r="EB165" s="72" t="s">
        <v>5045</v>
      </c>
      <c r="EC165" s="72"/>
      <c r="ED165" s="72" t="s">
        <v>5046</v>
      </c>
    </row>
    <row r="166" spans="93:134" x14ac:dyDescent="0.15">
      <c r="CS166" s="73" t="s">
        <v>5047</v>
      </c>
      <c r="DR166" s="71" t="s">
        <v>5048</v>
      </c>
      <c r="DS166" s="71" t="s">
        <v>5049</v>
      </c>
      <c r="EA166" s="71" t="s">
        <v>5050</v>
      </c>
      <c r="EB166" s="71" t="s">
        <v>5051</v>
      </c>
      <c r="ED166" s="71" t="s">
        <v>5052</v>
      </c>
    </row>
    <row r="167" spans="93:134" x14ac:dyDescent="0.15">
      <c r="CO167" s="74"/>
      <c r="CP167" s="74"/>
      <c r="CQ167" s="74"/>
      <c r="CR167" s="74"/>
      <c r="CS167" s="74" t="s">
        <v>5053</v>
      </c>
      <c r="CT167" s="74"/>
      <c r="CU167" s="74"/>
      <c r="CV167" s="74"/>
      <c r="CW167" s="74"/>
      <c r="CX167" s="74"/>
      <c r="CY167" s="74"/>
      <c r="CZ167" s="74"/>
      <c r="DA167" s="74"/>
      <c r="DB167" s="74"/>
      <c r="DC167" s="74"/>
      <c r="DD167" s="74"/>
      <c r="DE167" s="74"/>
      <c r="DF167" s="74"/>
      <c r="DG167" s="72"/>
      <c r="DH167" s="72"/>
      <c r="DI167" s="72"/>
      <c r="DJ167" s="72"/>
      <c r="DK167" s="72"/>
      <c r="DL167" s="72"/>
      <c r="DM167" s="72"/>
      <c r="DN167" s="72"/>
      <c r="DO167" s="72"/>
      <c r="DP167" s="72"/>
      <c r="DQ167" s="72"/>
      <c r="DR167" s="72" t="s">
        <v>5054</v>
      </c>
      <c r="DS167" s="72" t="s">
        <v>5055</v>
      </c>
      <c r="DT167" s="72"/>
      <c r="DU167" s="72"/>
      <c r="DV167" s="72"/>
      <c r="DW167" s="72"/>
      <c r="DX167" s="72"/>
      <c r="DY167" s="72"/>
      <c r="DZ167" s="72"/>
      <c r="EA167" s="72" t="s">
        <v>5056</v>
      </c>
      <c r="EB167" s="72" t="s">
        <v>5057</v>
      </c>
      <c r="EC167" s="72"/>
      <c r="ED167" s="72" t="s">
        <v>5058</v>
      </c>
    </row>
    <row r="168" spans="93:134" x14ac:dyDescent="0.15">
      <c r="CS168" s="73" t="s">
        <v>5059</v>
      </c>
      <c r="DR168" s="71" t="s">
        <v>5060</v>
      </c>
      <c r="DS168" s="71" t="s">
        <v>5061</v>
      </c>
      <c r="EA168" s="71" t="s">
        <v>5062</v>
      </c>
      <c r="EB168" s="71" t="s">
        <v>5063</v>
      </c>
      <c r="ED168" s="71" t="s">
        <v>5064</v>
      </c>
    </row>
    <row r="169" spans="93:134" x14ac:dyDescent="0.15">
      <c r="CO169" s="74"/>
      <c r="CP169" s="74"/>
      <c r="CQ169" s="74"/>
      <c r="CR169" s="74"/>
      <c r="CS169" s="74" t="s">
        <v>5065</v>
      </c>
      <c r="CT169" s="74"/>
      <c r="CU169" s="74"/>
      <c r="CV169" s="74"/>
      <c r="CW169" s="74"/>
      <c r="CX169" s="74"/>
      <c r="CY169" s="74"/>
      <c r="CZ169" s="74"/>
      <c r="DA169" s="74"/>
      <c r="DB169" s="74"/>
      <c r="DC169" s="74"/>
      <c r="DD169" s="74"/>
      <c r="DE169" s="74"/>
      <c r="DF169" s="74"/>
      <c r="DG169" s="72"/>
      <c r="DH169" s="72"/>
      <c r="DI169" s="72"/>
      <c r="DJ169" s="72"/>
      <c r="DK169" s="72"/>
      <c r="DL169" s="72"/>
      <c r="DM169" s="72"/>
      <c r="DN169" s="72"/>
      <c r="DO169" s="72"/>
      <c r="DP169" s="72"/>
      <c r="DQ169" s="72"/>
      <c r="DR169" s="72" t="s">
        <v>5066</v>
      </c>
      <c r="DS169" s="72" t="s">
        <v>5067</v>
      </c>
      <c r="DT169" s="72"/>
      <c r="DU169" s="72"/>
      <c r="DV169" s="72"/>
      <c r="DW169" s="72"/>
      <c r="DX169" s="72"/>
      <c r="DY169" s="72"/>
      <c r="DZ169" s="72"/>
      <c r="EA169" s="72" t="s">
        <v>5068</v>
      </c>
      <c r="EB169" s="72" t="s">
        <v>5069</v>
      </c>
      <c r="EC169" s="72"/>
      <c r="ED169" s="72" t="s">
        <v>5070</v>
      </c>
    </row>
    <row r="170" spans="93:134" x14ac:dyDescent="0.15">
      <c r="CS170" s="73" t="s">
        <v>5071</v>
      </c>
      <c r="DR170" s="71" t="s">
        <v>5072</v>
      </c>
      <c r="DS170" s="71" t="s">
        <v>5073</v>
      </c>
      <c r="EA170" s="71" t="s">
        <v>5074</v>
      </c>
      <c r="EB170" s="71" t="s">
        <v>5075</v>
      </c>
      <c r="ED170" s="71" t="s">
        <v>5076</v>
      </c>
    </row>
    <row r="171" spans="93:134" x14ac:dyDescent="0.15">
      <c r="CO171" s="74"/>
      <c r="CP171" s="74"/>
      <c r="CQ171" s="74"/>
      <c r="CR171" s="74"/>
      <c r="CS171" s="74" t="s">
        <v>5077</v>
      </c>
      <c r="CT171" s="74"/>
      <c r="CU171" s="74"/>
      <c r="CV171" s="74"/>
      <c r="CW171" s="74"/>
      <c r="CX171" s="74"/>
      <c r="CY171" s="74"/>
      <c r="CZ171" s="74"/>
      <c r="DA171" s="74"/>
      <c r="DB171" s="74"/>
      <c r="DC171" s="74"/>
      <c r="DD171" s="74"/>
      <c r="DE171" s="74"/>
      <c r="DF171" s="74"/>
      <c r="DG171" s="72"/>
      <c r="DH171" s="72"/>
      <c r="DI171" s="72"/>
      <c r="DJ171" s="72"/>
      <c r="DK171" s="72"/>
      <c r="DL171" s="72"/>
      <c r="DM171" s="72"/>
      <c r="DN171" s="72"/>
      <c r="DO171" s="72"/>
      <c r="DP171" s="72"/>
      <c r="DQ171" s="72"/>
      <c r="DR171" s="72" t="s">
        <v>5078</v>
      </c>
      <c r="DS171" s="72" t="s">
        <v>5079</v>
      </c>
      <c r="DT171" s="72"/>
      <c r="DU171" s="72"/>
      <c r="DV171" s="72"/>
      <c r="DW171" s="72"/>
      <c r="DX171" s="72"/>
      <c r="DY171" s="72"/>
      <c r="DZ171" s="72"/>
      <c r="EA171" s="72" t="s">
        <v>5080</v>
      </c>
      <c r="EB171" s="72" t="s">
        <v>5081</v>
      </c>
      <c r="EC171" s="72"/>
      <c r="ED171" s="72" t="s">
        <v>5082</v>
      </c>
    </row>
    <row r="172" spans="93:134" x14ac:dyDescent="0.15">
      <c r="CS172" s="73" t="s">
        <v>5083</v>
      </c>
      <c r="DR172" s="71" t="s">
        <v>5084</v>
      </c>
      <c r="DS172" s="71" t="s">
        <v>5085</v>
      </c>
      <c r="EA172" s="71" t="s">
        <v>5086</v>
      </c>
      <c r="EB172" s="71" t="s">
        <v>3609</v>
      </c>
      <c r="ED172" s="71" t="s">
        <v>5087</v>
      </c>
    </row>
    <row r="173" spans="93:134" x14ac:dyDescent="0.15">
      <c r="CO173" s="74"/>
      <c r="CP173" s="74"/>
      <c r="CQ173" s="74"/>
      <c r="CR173" s="74"/>
      <c r="CS173" s="74" t="s">
        <v>5088</v>
      </c>
      <c r="CT173" s="74"/>
      <c r="CU173" s="74"/>
      <c r="CV173" s="74"/>
      <c r="CW173" s="74"/>
      <c r="CX173" s="74"/>
      <c r="CY173" s="74"/>
      <c r="CZ173" s="74"/>
      <c r="DA173" s="74"/>
      <c r="DB173" s="74"/>
      <c r="DC173" s="74"/>
      <c r="DD173" s="74"/>
      <c r="DE173" s="74"/>
      <c r="DF173" s="74"/>
      <c r="DG173" s="72"/>
      <c r="DH173" s="72"/>
      <c r="DI173" s="72"/>
      <c r="DJ173" s="72"/>
      <c r="DK173" s="72"/>
      <c r="DL173" s="72"/>
      <c r="DM173" s="72"/>
      <c r="DN173" s="72"/>
      <c r="DO173" s="72"/>
      <c r="DP173" s="72"/>
      <c r="DQ173" s="72"/>
      <c r="DR173" s="72" t="s">
        <v>5089</v>
      </c>
      <c r="DS173" s="72" t="s">
        <v>5090</v>
      </c>
      <c r="DT173" s="72"/>
      <c r="DU173" s="72"/>
      <c r="DV173" s="72"/>
      <c r="DW173" s="72"/>
      <c r="DX173" s="72"/>
      <c r="DY173" s="72"/>
      <c r="DZ173" s="72"/>
      <c r="EA173" s="72" t="s">
        <v>5091</v>
      </c>
      <c r="EB173" s="72" t="s">
        <v>3639</v>
      </c>
      <c r="EC173" s="72"/>
      <c r="ED173" s="72" t="s">
        <v>5092</v>
      </c>
    </row>
    <row r="174" spans="93:134" x14ac:dyDescent="0.15">
      <c r="CS174" s="73" t="s">
        <v>5093</v>
      </c>
      <c r="DR174" s="71" t="s">
        <v>5094</v>
      </c>
      <c r="DS174" s="71" t="s">
        <v>5095</v>
      </c>
      <c r="EA174" s="71" t="s">
        <v>5096</v>
      </c>
      <c r="EB174" s="71" t="s">
        <v>3668</v>
      </c>
      <c r="ED174" s="71" t="s">
        <v>5097</v>
      </c>
    </row>
    <row r="175" spans="93:134" x14ac:dyDescent="0.15">
      <c r="CO175" s="74"/>
      <c r="CP175" s="74"/>
      <c r="CQ175" s="74"/>
      <c r="CR175" s="74"/>
      <c r="CS175" s="74" t="s">
        <v>5098</v>
      </c>
      <c r="CT175" s="74"/>
      <c r="CU175" s="74"/>
      <c r="CV175" s="74"/>
      <c r="CW175" s="74"/>
      <c r="CX175" s="74"/>
      <c r="CY175" s="74"/>
      <c r="CZ175" s="74"/>
      <c r="DA175" s="74"/>
      <c r="DB175" s="74"/>
      <c r="DC175" s="74"/>
      <c r="DD175" s="74"/>
      <c r="DE175" s="74"/>
      <c r="DF175" s="74"/>
      <c r="DG175" s="72"/>
      <c r="DH175" s="72"/>
      <c r="DI175" s="72"/>
      <c r="DJ175" s="72"/>
      <c r="DK175" s="72"/>
      <c r="DL175" s="72"/>
      <c r="DM175" s="72"/>
      <c r="DN175" s="72"/>
      <c r="DO175" s="72"/>
      <c r="DP175" s="72"/>
      <c r="DQ175" s="72"/>
      <c r="DR175" s="72" t="s">
        <v>5099</v>
      </c>
      <c r="DS175" s="72" t="s">
        <v>5100</v>
      </c>
      <c r="DT175" s="72"/>
      <c r="DU175" s="72"/>
      <c r="DV175" s="72"/>
      <c r="DW175" s="72"/>
      <c r="DX175" s="72"/>
      <c r="DY175" s="72"/>
      <c r="DZ175" s="72"/>
      <c r="EA175" s="72" t="s">
        <v>5101</v>
      </c>
      <c r="EB175" s="72" t="s">
        <v>3697</v>
      </c>
      <c r="EC175" s="72"/>
      <c r="ED175" s="72" t="s">
        <v>5102</v>
      </c>
    </row>
    <row r="176" spans="93:134" x14ac:dyDescent="0.15">
      <c r="CS176" s="73" t="s">
        <v>5103</v>
      </c>
      <c r="DR176" s="71" t="s">
        <v>5104</v>
      </c>
      <c r="DS176" s="71" t="s">
        <v>5105</v>
      </c>
      <c r="EA176" s="71" t="s">
        <v>5106</v>
      </c>
      <c r="EB176" s="71" t="s">
        <v>3726</v>
      </c>
      <c r="ED176" s="71" t="s">
        <v>5107</v>
      </c>
    </row>
    <row r="177" spans="93:134" x14ac:dyDescent="0.15">
      <c r="CO177" s="74"/>
      <c r="CP177" s="74"/>
      <c r="CQ177" s="74"/>
      <c r="CR177" s="74"/>
      <c r="CS177" s="74" t="s">
        <v>5108</v>
      </c>
      <c r="CT177" s="74"/>
      <c r="CU177" s="74"/>
      <c r="CV177" s="74"/>
      <c r="CW177" s="74"/>
      <c r="CX177" s="74"/>
      <c r="CY177" s="74"/>
      <c r="CZ177" s="74"/>
      <c r="DA177" s="74"/>
      <c r="DB177" s="74"/>
      <c r="DC177" s="74"/>
      <c r="DD177" s="74"/>
      <c r="DE177" s="74"/>
      <c r="DF177" s="74"/>
      <c r="DG177" s="72"/>
      <c r="DH177" s="72"/>
      <c r="DI177" s="72"/>
      <c r="DJ177" s="72"/>
      <c r="DK177" s="72"/>
      <c r="DL177" s="72"/>
      <c r="DM177" s="72"/>
      <c r="DN177" s="72"/>
      <c r="DO177" s="72"/>
      <c r="DP177" s="72"/>
      <c r="DQ177" s="72"/>
      <c r="DR177" s="72" t="s">
        <v>5109</v>
      </c>
      <c r="DS177" s="72" t="s">
        <v>5110</v>
      </c>
      <c r="DT177" s="72"/>
      <c r="DU177" s="72"/>
      <c r="DV177" s="72"/>
      <c r="DW177" s="72"/>
      <c r="DX177" s="72"/>
      <c r="DY177" s="72"/>
      <c r="DZ177" s="72"/>
      <c r="EA177" s="72" t="s">
        <v>5111</v>
      </c>
      <c r="EB177" s="72" t="s">
        <v>5112</v>
      </c>
      <c r="EC177" s="72"/>
      <c r="ED177" s="72" t="s">
        <v>5113</v>
      </c>
    </row>
    <row r="178" spans="93:134" x14ac:dyDescent="0.15">
      <c r="CS178" s="73" t="s">
        <v>5114</v>
      </c>
      <c r="DR178" s="71" t="s">
        <v>5115</v>
      </c>
      <c r="DS178" s="71" t="s">
        <v>5116</v>
      </c>
      <c r="EA178" s="71" t="s">
        <v>5117</v>
      </c>
      <c r="EB178" s="71" t="s">
        <v>5118</v>
      </c>
      <c r="ED178" s="71" t="s">
        <v>5119</v>
      </c>
    </row>
    <row r="179" spans="93:134" x14ac:dyDescent="0.15">
      <c r="CO179" s="74"/>
      <c r="CP179" s="74"/>
      <c r="CQ179" s="74"/>
      <c r="CR179" s="74"/>
      <c r="CS179" s="74" t="s">
        <v>5120</v>
      </c>
      <c r="CT179" s="74"/>
      <c r="CU179" s="74"/>
      <c r="CV179" s="74"/>
      <c r="CW179" s="74"/>
      <c r="CX179" s="74"/>
      <c r="CY179" s="74"/>
      <c r="CZ179" s="74"/>
      <c r="DA179" s="74"/>
      <c r="DB179" s="74"/>
      <c r="DC179" s="74"/>
      <c r="DD179" s="74"/>
      <c r="DE179" s="74"/>
      <c r="DF179" s="74"/>
      <c r="DG179" s="72"/>
      <c r="DH179" s="72"/>
      <c r="DI179" s="72"/>
      <c r="DJ179" s="72"/>
      <c r="DK179" s="72"/>
      <c r="DL179" s="72"/>
      <c r="DM179" s="72"/>
      <c r="DN179" s="72"/>
      <c r="DO179" s="72"/>
      <c r="DP179" s="72"/>
      <c r="DQ179" s="72"/>
      <c r="DR179" s="72" t="s">
        <v>5121</v>
      </c>
      <c r="DS179" s="72" t="s">
        <v>5122</v>
      </c>
      <c r="DT179" s="72"/>
      <c r="DU179" s="72"/>
      <c r="DV179" s="72"/>
      <c r="DW179" s="72"/>
      <c r="DX179" s="72"/>
      <c r="DY179" s="72"/>
      <c r="DZ179" s="72"/>
      <c r="EA179" s="72" t="s">
        <v>5123</v>
      </c>
      <c r="EB179" s="72" t="s">
        <v>5124</v>
      </c>
      <c r="EC179" s="72"/>
      <c r="ED179" s="72" t="s">
        <v>5125</v>
      </c>
    </row>
    <row r="180" spans="93:134" x14ac:dyDescent="0.15">
      <c r="CS180" s="73" t="s">
        <v>5126</v>
      </c>
      <c r="DR180" s="71" t="s">
        <v>5127</v>
      </c>
      <c r="DS180" s="71" t="s">
        <v>5128</v>
      </c>
      <c r="EA180" s="71" t="s">
        <v>5129</v>
      </c>
      <c r="EB180" s="71" t="s">
        <v>5130</v>
      </c>
      <c r="ED180" s="71" t="s">
        <v>5131</v>
      </c>
    </row>
    <row r="181" spans="93:134" x14ac:dyDescent="0.15">
      <c r="CO181" s="74"/>
      <c r="CP181" s="74"/>
      <c r="CQ181" s="74"/>
      <c r="CR181" s="74"/>
      <c r="CS181" s="74" t="s">
        <v>5132</v>
      </c>
      <c r="CT181" s="74"/>
      <c r="CU181" s="74"/>
      <c r="CV181" s="74"/>
      <c r="CW181" s="74"/>
      <c r="CX181" s="74"/>
      <c r="CY181" s="74"/>
      <c r="CZ181" s="74"/>
      <c r="DA181" s="74"/>
      <c r="DB181" s="74"/>
      <c r="DC181" s="74"/>
      <c r="DD181" s="74"/>
      <c r="DE181" s="74"/>
      <c r="DF181" s="74"/>
      <c r="DG181" s="72"/>
      <c r="DH181" s="72"/>
      <c r="DI181" s="72"/>
      <c r="DJ181" s="72"/>
      <c r="DK181" s="72"/>
      <c r="DL181" s="72"/>
      <c r="DM181" s="72"/>
      <c r="DN181" s="72"/>
      <c r="DO181" s="72"/>
      <c r="DP181" s="72"/>
      <c r="DQ181" s="72"/>
      <c r="DR181" s="72" t="s">
        <v>5133</v>
      </c>
      <c r="DS181" s="72" t="s">
        <v>5134</v>
      </c>
      <c r="DT181" s="72"/>
      <c r="DU181" s="72"/>
      <c r="DV181" s="72"/>
      <c r="DW181" s="72"/>
      <c r="DX181" s="72"/>
      <c r="DY181" s="72"/>
      <c r="DZ181" s="72"/>
      <c r="EA181" s="72" t="s">
        <v>5135</v>
      </c>
      <c r="EB181" s="72" t="s">
        <v>5136</v>
      </c>
      <c r="EC181" s="72"/>
      <c r="ED181" s="72" t="s">
        <v>5137</v>
      </c>
    </row>
    <row r="182" spans="93:134" x14ac:dyDescent="0.15">
      <c r="CS182" s="73" t="s">
        <v>5138</v>
      </c>
      <c r="DR182" s="71" t="s">
        <v>5139</v>
      </c>
      <c r="DS182" s="71" t="s">
        <v>5140</v>
      </c>
      <c r="EA182" s="71" t="s">
        <v>5141</v>
      </c>
      <c r="EB182" s="71" t="s">
        <v>5142</v>
      </c>
      <c r="ED182" s="71" t="s">
        <v>5143</v>
      </c>
    </row>
    <row r="183" spans="93:134" x14ac:dyDescent="0.15">
      <c r="CO183" s="74"/>
      <c r="CP183" s="74"/>
      <c r="CQ183" s="74"/>
      <c r="CR183" s="74"/>
      <c r="CS183" s="74" t="s">
        <v>5144</v>
      </c>
      <c r="CT183" s="74"/>
      <c r="CU183" s="74"/>
      <c r="CV183" s="74"/>
      <c r="CW183" s="74"/>
      <c r="CX183" s="74"/>
      <c r="CY183" s="74"/>
      <c r="CZ183" s="74"/>
      <c r="DA183" s="74"/>
      <c r="DB183" s="74"/>
      <c r="DC183" s="74"/>
      <c r="DD183" s="74"/>
      <c r="DE183" s="74"/>
      <c r="DF183" s="74"/>
      <c r="DG183" s="72"/>
      <c r="DH183" s="72"/>
      <c r="DI183" s="72"/>
      <c r="DJ183" s="72"/>
      <c r="DK183" s="72"/>
      <c r="DL183" s="72"/>
      <c r="DM183" s="72"/>
      <c r="DN183" s="72"/>
      <c r="DO183" s="72"/>
      <c r="DP183" s="72"/>
      <c r="DQ183" s="72"/>
      <c r="DR183" s="72" t="s">
        <v>5145</v>
      </c>
      <c r="DS183" s="72" t="s">
        <v>5146</v>
      </c>
      <c r="DT183" s="72"/>
      <c r="DU183" s="72"/>
      <c r="DV183" s="72"/>
      <c r="DW183" s="72"/>
      <c r="DX183" s="72"/>
      <c r="DY183" s="72"/>
      <c r="DZ183" s="72"/>
      <c r="EA183" s="72" t="s">
        <v>5147</v>
      </c>
      <c r="EB183" s="72" t="s">
        <v>5148</v>
      </c>
      <c r="EC183" s="72"/>
      <c r="ED183" s="72" t="s">
        <v>5149</v>
      </c>
    </row>
    <row r="184" spans="93:134" x14ac:dyDescent="0.15">
      <c r="CS184" s="73" t="s">
        <v>5150</v>
      </c>
      <c r="DR184" s="71" t="s">
        <v>5151</v>
      </c>
      <c r="DS184" s="71" t="s">
        <v>5152</v>
      </c>
      <c r="EA184" s="71" t="s">
        <v>5153</v>
      </c>
      <c r="EB184" s="71" t="s">
        <v>5154</v>
      </c>
      <c r="ED184" s="71" t="s">
        <v>5155</v>
      </c>
    </row>
    <row r="185" spans="93:134" x14ac:dyDescent="0.15">
      <c r="CO185" s="74"/>
      <c r="CP185" s="74"/>
      <c r="CQ185" s="74"/>
      <c r="CR185" s="74"/>
      <c r="CS185" s="74" t="s">
        <v>5156</v>
      </c>
      <c r="CT185" s="74"/>
      <c r="CU185" s="74"/>
      <c r="CV185" s="74"/>
      <c r="CW185" s="74"/>
      <c r="CX185" s="74"/>
      <c r="CY185" s="74"/>
      <c r="CZ185" s="74"/>
      <c r="DA185" s="74"/>
      <c r="DB185" s="74"/>
      <c r="DC185" s="74"/>
      <c r="DD185" s="74"/>
      <c r="DE185" s="74"/>
      <c r="DF185" s="74"/>
      <c r="DG185" s="72"/>
      <c r="DH185" s="72"/>
      <c r="DI185" s="72"/>
      <c r="DJ185" s="72"/>
      <c r="DK185" s="72"/>
      <c r="DL185" s="72"/>
      <c r="DM185" s="72"/>
      <c r="DN185" s="72"/>
      <c r="DO185" s="72"/>
      <c r="DP185" s="72"/>
      <c r="DQ185" s="72"/>
      <c r="DR185" s="72" t="s">
        <v>5157</v>
      </c>
      <c r="DS185" s="72" t="s">
        <v>5158</v>
      </c>
      <c r="DT185" s="72"/>
      <c r="DU185" s="72"/>
      <c r="DV185" s="72"/>
      <c r="DW185" s="72"/>
      <c r="DX185" s="72"/>
      <c r="DY185" s="72"/>
      <c r="DZ185" s="72"/>
      <c r="EA185" s="72" t="s">
        <v>5159</v>
      </c>
      <c r="EB185" s="72" t="s">
        <v>5160</v>
      </c>
      <c r="EC185" s="72"/>
      <c r="ED185" s="72" t="s">
        <v>5161</v>
      </c>
    </row>
    <row r="186" spans="93:134" x14ac:dyDescent="0.15">
      <c r="CS186" s="73" t="s">
        <v>5162</v>
      </c>
      <c r="DR186" s="71" t="s">
        <v>5163</v>
      </c>
      <c r="DS186" s="71" t="s">
        <v>5164</v>
      </c>
      <c r="EA186" s="71" t="s">
        <v>5165</v>
      </c>
      <c r="EB186" s="71" t="s">
        <v>5166</v>
      </c>
      <c r="ED186" s="71" t="s">
        <v>5167</v>
      </c>
    </row>
    <row r="187" spans="93:134" x14ac:dyDescent="0.15">
      <c r="CO187" s="74"/>
      <c r="CP187" s="74"/>
      <c r="CQ187" s="74"/>
      <c r="CR187" s="74"/>
      <c r="CS187" s="74" t="s">
        <v>5168</v>
      </c>
      <c r="CT187" s="74"/>
      <c r="CU187" s="74"/>
      <c r="CV187" s="74"/>
      <c r="CW187" s="74"/>
      <c r="CX187" s="74"/>
      <c r="CY187" s="74"/>
      <c r="CZ187" s="74"/>
      <c r="DA187" s="74"/>
      <c r="DB187" s="74"/>
      <c r="DC187" s="74"/>
      <c r="DD187" s="74"/>
      <c r="DE187" s="74"/>
      <c r="DF187" s="74"/>
      <c r="DG187" s="72"/>
      <c r="DH187" s="72"/>
      <c r="DI187" s="72"/>
      <c r="DJ187" s="72"/>
      <c r="DK187" s="72"/>
      <c r="DL187" s="72"/>
      <c r="DM187" s="72"/>
      <c r="DN187" s="72"/>
      <c r="DO187" s="72"/>
      <c r="DP187" s="72"/>
      <c r="DQ187" s="72"/>
      <c r="DR187" s="72" t="s">
        <v>5169</v>
      </c>
      <c r="DS187" s="72" t="s">
        <v>5170</v>
      </c>
      <c r="DT187" s="72"/>
      <c r="DU187" s="72"/>
      <c r="DV187" s="72"/>
      <c r="DW187" s="72"/>
      <c r="DX187" s="72"/>
      <c r="DY187" s="72"/>
      <c r="DZ187" s="72"/>
      <c r="EA187" s="72" t="s">
        <v>5171</v>
      </c>
      <c r="EB187" s="72" t="s">
        <v>5172</v>
      </c>
      <c r="EC187" s="72"/>
      <c r="ED187" s="72" t="s">
        <v>5173</v>
      </c>
    </row>
    <row r="188" spans="93:134" x14ac:dyDescent="0.15">
      <c r="CS188" s="73" t="s">
        <v>5174</v>
      </c>
      <c r="DR188" s="71" t="s">
        <v>5175</v>
      </c>
      <c r="DS188" s="71" t="s">
        <v>5176</v>
      </c>
      <c r="EA188" s="71" t="s">
        <v>5177</v>
      </c>
      <c r="EB188" s="71" t="s">
        <v>5178</v>
      </c>
      <c r="ED188" s="71" t="s">
        <v>5179</v>
      </c>
    </row>
    <row r="189" spans="93:134" x14ac:dyDescent="0.15">
      <c r="CO189" s="74"/>
      <c r="CP189" s="74"/>
      <c r="CQ189" s="74"/>
      <c r="CR189" s="74"/>
      <c r="CS189" s="74" t="s">
        <v>5180</v>
      </c>
      <c r="CT189" s="74"/>
      <c r="CU189" s="74"/>
      <c r="CV189" s="74"/>
      <c r="CW189" s="74"/>
      <c r="CX189" s="74"/>
      <c r="CY189" s="74"/>
      <c r="CZ189" s="74"/>
      <c r="DA189" s="74"/>
      <c r="DB189" s="74"/>
      <c r="DC189" s="74"/>
      <c r="DD189" s="74"/>
      <c r="DE189" s="74"/>
      <c r="DF189" s="74"/>
      <c r="DG189" s="72"/>
      <c r="DH189" s="72"/>
      <c r="DI189" s="72"/>
      <c r="DJ189" s="72"/>
      <c r="DK189" s="72"/>
      <c r="DL189" s="72"/>
      <c r="DM189" s="72"/>
      <c r="DN189" s="72"/>
      <c r="DO189" s="72"/>
      <c r="DP189" s="72"/>
      <c r="DQ189" s="72"/>
      <c r="DR189" s="72" t="s">
        <v>5181</v>
      </c>
      <c r="DS189" s="72" t="s">
        <v>5182</v>
      </c>
      <c r="DT189" s="72"/>
      <c r="DU189" s="72"/>
      <c r="DV189" s="72"/>
      <c r="DW189" s="72"/>
      <c r="DX189" s="72"/>
      <c r="DY189" s="72"/>
      <c r="DZ189" s="72"/>
      <c r="EA189" s="72" t="s">
        <v>5183</v>
      </c>
      <c r="EB189" s="72" t="s">
        <v>5184</v>
      </c>
      <c r="EC189" s="72"/>
      <c r="ED189" s="72" t="s">
        <v>5185</v>
      </c>
    </row>
    <row r="190" spans="93:134" x14ac:dyDescent="0.15">
      <c r="CS190" s="73" t="s">
        <v>5186</v>
      </c>
      <c r="DR190" s="71" t="s">
        <v>5187</v>
      </c>
      <c r="DS190" s="71" t="s">
        <v>5188</v>
      </c>
      <c r="EA190" s="71" t="s">
        <v>5189</v>
      </c>
      <c r="EB190" s="71" t="s">
        <v>3122</v>
      </c>
      <c r="ED190" s="71" t="s">
        <v>5190</v>
      </c>
    </row>
    <row r="191" spans="93:134" x14ac:dyDescent="0.15">
      <c r="CO191" s="74"/>
      <c r="CP191" s="74"/>
      <c r="CQ191" s="74"/>
      <c r="CR191" s="74"/>
      <c r="CS191" s="74" t="s">
        <v>5191</v>
      </c>
      <c r="CT191" s="74"/>
      <c r="CU191" s="74"/>
      <c r="CV191" s="74"/>
      <c r="CW191" s="74"/>
      <c r="CX191" s="74"/>
      <c r="CY191" s="74"/>
      <c r="CZ191" s="74"/>
      <c r="DA191" s="74"/>
      <c r="DB191" s="74"/>
      <c r="DC191" s="74"/>
      <c r="DD191" s="74"/>
      <c r="DE191" s="74"/>
      <c r="DF191" s="74"/>
      <c r="DG191" s="72"/>
      <c r="DH191" s="72"/>
      <c r="DI191" s="72"/>
      <c r="DJ191" s="72"/>
      <c r="DK191" s="72"/>
      <c r="DL191" s="72"/>
      <c r="DM191" s="72"/>
      <c r="DN191" s="72"/>
      <c r="DO191" s="72"/>
      <c r="DP191" s="72"/>
      <c r="DQ191" s="72"/>
      <c r="DR191" s="72" t="s">
        <v>5192</v>
      </c>
      <c r="DS191" s="72" t="s">
        <v>5193</v>
      </c>
      <c r="DT191" s="72"/>
      <c r="DU191" s="72"/>
      <c r="DV191" s="72"/>
      <c r="DW191" s="72"/>
      <c r="DX191" s="72"/>
      <c r="DY191" s="72"/>
      <c r="DZ191" s="72"/>
      <c r="EA191" s="72" t="s">
        <v>5194</v>
      </c>
      <c r="EB191" s="72" t="s">
        <v>3156</v>
      </c>
      <c r="EC191" s="72"/>
      <c r="ED191" s="72" t="s">
        <v>5195</v>
      </c>
    </row>
    <row r="192" spans="93:134" x14ac:dyDescent="0.15">
      <c r="CS192" s="73" t="s">
        <v>4715</v>
      </c>
      <c r="DR192" s="71" t="s">
        <v>5196</v>
      </c>
      <c r="DS192" s="71" t="s">
        <v>5197</v>
      </c>
      <c r="EA192" s="71" t="s">
        <v>5198</v>
      </c>
      <c r="EB192" s="71" t="s">
        <v>3190</v>
      </c>
      <c r="ED192" s="71" t="s">
        <v>5199</v>
      </c>
    </row>
    <row r="193" spans="93:134" x14ac:dyDescent="0.15">
      <c r="CO193" s="74"/>
      <c r="CP193" s="74"/>
      <c r="CQ193" s="74"/>
      <c r="CR193" s="74"/>
      <c r="CS193" s="74" t="s">
        <v>5200</v>
      </c>
      <c r="CT193" s="74"/>
      <c r="CU193" s="74"/>
      <c r="CV193" s="74"/>
      <c r="CW193" s="74"/>
      <c r="CX193" s="74"/>
      <c r="CY193" s="74"/>
      <c r="CZ193" s="74"/>
      <c r="DA193" s="74"/>
      <c r="DB193" s="74"/>
      <c r="DC193" s="74"/>
      <c r="DD193" s="74"/>
      <c r="DE193" s="74"/>
      <c r="DF193" s="74"/>
      <c r="DG193" s="72"/>
      <c r="DH193" s="72"/>
      <c r="DI193" s="72"/>
      <c r="DJ193" s="72"/>
      <c r="DK193" s="72"/>
      <c r="DL193" s="72"/>
      <c r="DM193" s="72"/>
      <c r="DN193" s="72"/>
      <c r="DO193" s="72"/>
      <c r="DP193" s="72"/>
      <c r="DQ193" s="72"/>
      <c r="DR193" s="72" t="s">
        <v>5201</v>
      </c>
      <c r="DS193" s="72" t="s">
        <v>5202</v>
      </c>
      <c r="DT193" s="72"/>
      <c r="DU193" s="72"/>
      <c r="DV193" s="72"/>
      <c r="DW193" s="72"/>
      <c r="DX193" s="72"/>
      <c r="DY193" s="72"/>
      <c r="DZ193" s="72"/>
      <c r="EA193" s="72" t="s">
        <v>5203</v>
      </c>
      <c r="EB193" s="72" t="s">
        <v>3224</v>
      </c>
      <c r="EC193" s="72"/>
      <c r="ED193" s="72" t="s">
        <v>5204</v>
      </c>
    </row>
    <row r="194" spans="93:134" x14ac:dyDescent="0.15">
      <c r="CS194" s="73" t="s">
        <v>5205</v>
      </c>
      <c r="DR194" s="71" t="s">
        <v>5206</v>
      </c>
      <c r="DS194" s="71" t="s">
        <v>5207</v>
      </c>
      <c r="EA194" s="71" t="s">
        <v>5208</v>
      </c>
      <c r="EB194" s="71" t="s">
        <v>3258</v>
      </c>
      <c r="ED194" s="71" t="s">
        <v>5209</v>
      </c>
    </row>
    <row r="195" spans="93:134" x14ac:dyDescent="0.15">
      <c r="CO195" s="74"/>
      <c r="CP195" s="74"/>
      <c r="CQ195" s="74"/>
      <c r="CR195" s="74"/>
      <c r="CS195" s="74" t="s">
        <v>5210</v>
      </c>
      <c r="CT195" s="74"/>
      <c r="CU195" s="74"/>
      <c r="CV195" s="74"/>
      <c r="CW195" s="74"/>
      <c r="CX195" s="74"/>
      <c r="CY195" s="74"/>
      <c r="CZ195" s="74"/>
      <c r="DA195" s="74"/>
      <c r="DB195" s="74"/>
      <c r="DC195" s="74"/>
      <c r="DD195" s="74"/>
      <c r="DE195" s="74"/>
      <c r="DF195" s="74"/>
      <c r="DG195" s="72"/>
      <c r="DH195" s="72"/>
      <c r="DI195" s="72"/>
      <c r="DJ195" s="72"/>
      <c r="DK195" s="72"/>
      <c r="DL195" s="72"/>
      <c r="DM195" s="72"/>
      <c r="DN195" s="72"/>
      <c r="DO195" s="72"/>
      <c r="DP195" s="72"/>
      <c r="DQ195" s="72"/>
      <c r="DR195" s="72" t="s">
        <v>5211</v>
      </c>
      <c r="DS195" s="72" t="s">
        <v>5212</v>
      </c>
      <c r="DT195" s="72"/>
      <c r="DU195" s="72"/>
      <c r="DV195" s="72"/>
      <c r="DW195" s="72"/>
      <c r="DX195" s="72"/>
      <c r="DY195" s="72"/>
      <c r="DZ195" s="72"/>
      <c r="EA195" s="72" t="s">
        <v>5213</v>
      </c>
      <c r="EB195" s="72" t="s">
        <v>5214</v>
      </c>
      <c r="EC195" s="72"/>
      <c r="ED195" s="72" t="s">
        <v>5215</v>
      </c>
    </row>
    <row r="196" spans="93:134" x14ac:dyDescent="0.15">
      <c r="CS196" s="73" t="s">
        <v>5216</v>
      </c>
      <c r="DR196" s="71" t="s">
        <v>5217</v>
      </c>
      <c r="DS196" s="71" t="s">
        <v>5218</v>
      </c>
      <c r="EA196" s="71" t="s">
        <v>5219</v>
      </c>
      <c r="EB196" s="71" t="s">
        <v>5220</v>
      </c>
      <c r="ED196" s="71" t="s">
        <v>5221</v>
      </c>
    </row>
    <row r="197" spans="93:134" x14ac:dyDescent="0.15">
      <c r="CO197" s="74"/>
      <c r="CP197" s="74"/>
      <c r="CQ197" s="74"/>
      <c r="CR197" s="74"/>
      <c r="CS197" s="74" t="s">
        <v>5222</v>
      </c>
      <c r="CT197" s="74"/>
      <c r="CU197" s="74"/>
      <c r="CV197" s="74"/>
      <c r="CW197" s="74"/>
      <c r="CX197" s="74"/>
      <c r="CY197" s="74"/>
      <c r="CZ197" s="74"/>
      <c r="DA197" s="74"/>
      <c r="DB197" s="74"/>
      <c r="DC197" s="74"/>
      <c r="DD197" s="74"/>
      <c r="DE197" s="74"/>
      <c r="DF197" s="74"/>
      <c r="DG197" s="72"/>
      <c r="DH197" s="72"/>
      <c r="DI197" s="72"/>
      <c r="DJ197" s="72"/>
      <c r="DK197" s="72"/>
      <c r="DL197" s="72"/>
      <c r="DM197" s="72"/>
      <c r="DN197" s="72"/>
      <c r="DO197" s="72"/>
      <c r="DP197" s="72"/>
      <c r="DQ197" s="72"/>
      <c r="DR197" s="72" t="s">
        <v>5223</v>
      </c>
      <c r="DS197" s="72" t="s">
        <v>5224</v>
      </c>
      <c r="DT197" s="72"/>
      <c r="DU197" s="72"/>
      <c r="DV197" s="72"/>
      <c r="DW197" s="72"/>
      <c r="DX197" s="72"/>
      <c r="DY197" s="72"/>
      <c r="DZ197" s="72"/>
      <c r="EA197" s="72" t="s">
        <v>5225</v>
      </c>
      <c r="EB197" s="72" t="s">
        <v>5226</v>
      </c>
      <c r="EC197" s="72"/>
      <c r="ED197" s="72" t="s">
        <v>5227</v>
      </c>
    </row>
    <row r="198" spans="93:134" x14ac:dyDescent="0.15">
      <c r="CS198" s="73" t="s">
        <v>5228</v>
      </c>
      <c r="DR198" s="71" t="s">
        <v>5229</v>
      </c>
      <c r="DS198" s="71" t="s">
        <v>5230</v>
      </c>
      <c r="EA198" s="71" t="s">
        <v>5231</v>
      </c>
      <c r="EB198" s="71" t="s">
        <v>5232</v>
      </c>
      <c r="ED198" s="71" t="s">
        <v>5233</v>
      </c>
    </row>
    <row r="199" spans="93:134" x14ac:dyDescent="0.15">
      <c r="CO199" s="74"/>
      <c r="CP199" s="74"/>
      <c r="CQ199" s="74"/>
      <c r="CR199" s="74"/>
      <c r="CS199" s="74" t="s">
        <v>5234</v>
      </c>
      <c r="CT199" s="74"/>
      <c r="CU199" s="74"/>
      <c r="CV199" s="74"/>
      <c r="CW199" s="74"/>
      <c r="CX199" s="74"/>
      <c r="CY199" s="74"/>
      <c r="CZ199" s="74"/>
      <c r="DA199" s="74"/>
      <c r="DB199" s="74"/>
      <c r="DC199" s="74"/>
      <c r="DD199" s="74"/>
      <c r="DE199" s="74"/>
      <c r="DF199" s="74"/>
      <c r="DG199" s="72"/>
      <c r="DH199" s="72"/>
      <c r="DI199" s="72"/>
      <c r="DJ199" s="72"/>
      <c r="DK199" s="72"/>
      <c r="DL199" s="72"/>
      <c r="DM199" s="72"/>
      <c r="DN199" s="72"/>
      <c r="DO199" s="72"/>
      <c r="DP199" s="72"/>
      <c r="DQ199" s="72"/>
      <c r="DR199" s="72" t="s">
        <v>5235</v>
      </c>
      <c r="DS199" s="72" t="s">
        <v>5236</v>
      </c>
      <c r="DT199" s="72"/>
      <c r="DU199" s="72"/>
      <c r="DV199" s="72"/>
      <c r="DW199" s="72"/>
      <c r="DX199" s="72"/>
      <c r="DY199" s="72"/>
      <c r="DZ199" s="72"/>
      <c r="EA199" s="72" t="s">
        <v>5237</v>
      </c>
      <c r="EB199" s="72" t="s">
        <v>5238</v>
      </c>
      <c r="EC199" s="72"/>
      <c r="ED199" s="72"/>
    </row>
    <row r="200" spans="93:134" x14ac:dyDescent="0.15">
      <c r="CS200" s="73" t="s">
        <v>5239</v>
      </c>
      <c r="DR200" s="71" t="s">
        <v>5240</v>
      </c>
      <c r="DS200" s="71" t="s">
        <v>5241</v>
      </c>
      <c r="EA200" s="71" t="s">
        <v>5242</v>
      </c>
      <c r="EB200" s="71" t="s">
        <v>5243</v>
      </c>
    </row>
    <row r="201" spans="93:134" x14ac:dyDescent="0.15">
      <c r="CO201" s="74"/>
      <c r="CP201" s="74"/>
      <c r="CQ201" s="74"/>
      <c r="CR201" s="74"/>
      <c r="CS201" s="74" t="s">
        <v>5244</v>
      </c>
      <c r="CT201" s="74"/>
      <c r="CU201" s="74"/>
      <c r="CV201" s="74"/>
      <c r="CW201" s="74"/>
      <c r="CX201" s="74"/>
      <c r="CY201" s="74"/>
      <c r="CZ201" s="74"/>
      <c r="DA201" s="74"/>
      <c r="DB201" s="74"/>
      <c r="DC201" s="74"/>
      <c r="DD201" s="74"/>
      <c r="DE201" s="74"/>
      <c r="DF201" s="74"/>
      <c r="DG201" s="72"/>
      <c r="DH201" s="72"/>
      <c r="DI201" s="72"/>
      <c r="DJ201" s="72"/>
      <c r="DK201" s="72"/>
      <c r="DL201" s="72"/>
      <c r="DM201" s="72"/>
      <c r="DN201" s="72"/>
      <c r="DO201" s="72"/>
      <c r="DP201" s="72"/>
      <c r="DQ201" s="72"/>
      <c r="DR201" s="72" t="s">
        <v>5245</v>
      </c>
      <c r="DS201" s="72" t="s">
        <v>5246</v>
      </c>
      <c r="DT201" s="72"/>
      <c r="DU201" s="72"/>
      <c r="DV201" s="72"/>
      <c r="DW201" s="72"/>
      <c r="DX201" s="72"/>
      <c r="DY201" s="72"/>
      <c r="DZ201" s="72"/>
      <c r="EA201" s="72" t="s">
        <v>5247</v>
      </c>
      <c r="EB201" s="72" t="s">
        <v>5248</v>
      </c>
      <c r="EC201" s="72"/>
      <c r="ED201" s="72"/>
    </row>
    <row r="202" spans="93:134" x14ac:dyDescent="0.15">
      <c r="CS202" s="73" t="s">
        <v>5249</v>
      </c>
      <c r="DR202" s="71" t="s">
        <v>5250</v>
      </c>
      <c r="DS202" s="71" t="s">
        <v>5251</v>
      </c>
      <c r="EA202" s="71" t="s">
        <v>5252</v>
      </c>
      <c r="EB202" s="71" t="s">
        <v>5253</v>
      </c>
    </row>
    <row r="203" spans="93:134" x14ac:dyDescent="0.15">
      <c r="CO203" s="74"/>
      <c r="CP203" s="74"/>
      <c r="CQ203" s="74"/>
      <c r="CR203" s="74"/>
      <c r="CS203" s="74" t="s">
        <v>5254</v>
      </c>
      <c r="CT203" s="74"/>
      <c r="CU203" s="74"/>
      <c r="CV203" s="74"/>
      <c r="CW203" s="74"/>
      <c r="CX203" s="74"/>
      <c r="CY203" s="74"/>
      <c r="CZ203" s="74"/>
      <c r="DA203" s="74"/>
      <c r="DB203" s="74"/>
      <c r="DC203" s="74"/>
      <c r="DD203" s="74"/>
      <c r="DE203" s="74"/>
      <c r="DF203" s="74"/>
      <c r="DG203" s="72"/>
      <c r="DH203" s="72"/>
      <c r="DI203" s="72"/>
      <c r="DJ203" s="72"/>
      <c r="DK203" s="72"/>
      <c r="DL203" s="72"/>
      <c r="DM203" s="72"/>
      <c r="DN203" s="72"/>
      <c r="DO203" s="72"/>
      <c r="DP203" s="72"/>
      <c r="DQ203" s="72"/>
      <c r="DR203" s="72" t="s">
        <v>5255</v>
      </c>
      <c r="DS203" s="72" t="s">
        <v>5256</v>
      </c>
      <c r="DT203" s="72"/>
      <c r="DU203" s="72"/>
      <c r="DV203" s="72"/>
      <c r="DW203" s="72"/>
      <c r="DX203" s="72"/>
      <c r="DY203" s="72"/>
      <c r="DZ203" s="72"/>
      <c r="EA203" s="72" t="s">
        <v>5257</v>
      </c>
      <c r="EB203" s="72" t="s">
        <v>5258</v>
      </c>
      <c r="EC203" s="72"/>
      <c r="ED203" s="72"/>
    </row>
    <row r="204" spans="93:134" x14ac:dyDescent="0.15">
      <c r="CS204" s="73" t="s">
        <v>5259</v>
      </c>
      <c r="DR204" s="71" t="s">
        <v>5260</v>
      </c>
      <c r="DS204" s="71" t="s">
        <v>5261</v>
      </c>
      <c r="EB204" s="71" t="s">
        <v>5262</v>
      </c>
    </row>
    <row r="205" spans="93:134" x14ac:dyDescent="0.15">
      <c r="CO205" s="74"/>
      <c r="CP205" s="74"/>
      <c r="CQ205" s="74"/>
      <c r="CR205" s="74"/>
      <c r="CS205" s="74" t="s">
        <v>5263</v>
      </c>
      <c r="CT205" s="74"/>
      <c r="CU205" s="74"/>
      <c r="CV205" s="74"/>
      <c r="CW205" s="74"/>
      <c r="CX205" s="74"/>
      <c r="CY205" s="74"/>
      <c r="CZ205" s="74"/>
      <c r="DA205" s="74"/>
      <c r="DB205" s="74"/>
      <c r="DC205" s="74"/>
      <c r="DD205" s="74"/>
      <c r="DE205" s="74"/>
      <c r="DF205" s="74"/>
      <c r="DG205" s="72"/>
      <c r="DH205" s="72"/>
      <c r="DI205" s="72"/>
      <c r="DJ205" s="72"/>
      <c r="DK205" s="72"/>
      <c r="DL205" s="72"/>
      <c r="DM205" s="72"/>
      <c r="DN205" s="72"/>
      <c r="DO205" s="72"/>
      <c r="DP205" s="72"/>
      <c r="DQ205" s="72"/>
      <c r="DR205" s="72" t="s">
        <v>5264</v>
      </c>
      <c r="DS205" s="72" t="s">
        <v>5265</v>
      </c>
      <c r="DT205" s="72"/>
      <c r="DU205" s="72"/>
      <c r="DV205" s="72"/>
      <c r="DW205" s="72"/>
      <c r="DX205" s="72"/>
      <c r="DY205" s="72"/>
      <c r="DZ205" s="72"/>
      <c r="EA205" s="72"/>
      <c r="EB205" s="72" t="s">
        <v>5266</v>
      </c>
      <c r="EC205" s="72"/>
      <c r="ED205" s="72"/>
    </row>
    <row r="206" spans="93:134" x14ac:dyDescent="0.15">
      <c r="CS206" s="73" t="s">
        <v>5267</v>
      </c>
      <c r="DR206" s="71" t="s">
        <v>5268</v>
      </c>
      <c r="DS206" s="71" t="s">
        <v>5269</v>
      </c>
      <c r="EB206" s="71" t="s">
        <v>5270</v>
      </c>
    </row>
    <row r="207" spans="93:134" x14ac:dyDescent="0.15">
      <c r="CO207" s="74"/>
      <c r="CP207" s="74"/>
      <c r="CQ207" s="74"/>
      <c r="CR207" s="74"/>
      <c r="CS207" s="74" t="s">
        <v>5271</v>
      </c>
      <c r="CT207" s="74"/>
      <c r="CU207" s="74"/>
      <c r="CV207" s="74"/>
      <c r="CW207" s="74"/>
      <c r="CX207" s="74"/>
      <c r="CY207" s="74"/>
      <c r="CZ207" s="74"/>
      <c r="DA207" s="74"/>
      <c r="DB207" s="74"/>
      <c r="DC207" s="74"/>
      <c r="DD207" s="74"/>
      <c r="DE207" s="74"/>
      <c r="DF207" s="74"/>
      <c r="DG207" s="72"/>
      <c r="DH207" s="72"/>
      <c r="DI207" s="72"/>
      <c r="DJ207" s="72"/>
      <c r="DK207" s="72"/>
      <c r="DL207" s="72"/>
      <c r="DM207" s="72"/>
      <c r="DN207" s="72"/>
      <c r="DO207" s="72"/>
      <c r="DP207" s="72"/>
      <c r="DQ207" s="72"/>
      <c r="DR207" s="72" t="s">
        <v>5272</v>
      </c>
      <c r="DS207" s="72" t="s">
        <v>5273</v>
      </c>
      <c r="DT207" s="72"/>
      <c r="DU207" s="72"/>
      <c r="DV207" s="72"/>
      <c r="DW207" s="72"/>
      <c r="DX207" s="72"/>
      <c r="DY207" s="72"/>
      <c r="DZ207" s="72"/>
      <c r="EA207" s="72"/>
      <c r="EB207" s="72" t="s">
        <v>5274</v>
      </c>
      <c r="EC207" s="72"/>
      <c r="ED207" s="72"/>
    </row>
    <row r="208" spans="93:134" x14ac:dyDescent="0.15">
      <c r="CS208" s="73" t="s">
        <v>5275</v>
      </c>
      <c r="DR208" s="71" t="s">
        <v>5276</v>
      </c>
      <c r="DS208" s="71" t="s">
        <v>5277</v>
      </c>
      <c r="EB208" s="71" t="s">
        <v>5278</v>
      </c>
    </row>
    <row r="209" spans="93:134" x14ac:dyDescent="0.15">
      <c r="CO209" s="74"/>
      <c r="CP209" s="74"/>
      <c r="CQ209" s="74"/>
      <c r="CR209" s="74"/>
      <c r="CS209" s="74" t="s">
        <v>5279</v>
      </c>
      <c r="CT209" s="74"/>
      <c r="CU209" s="74"/>
      <c r="CV209" s="74"/>
      <c r="CW209" s="74"/>
      <c r="CX209" s="74"/>
      <c r="CY209" s="74"/>
      <c r="CZ209" s="74"/>
      <c r="DA209" s="74"/>
      <c r="DB209" s="74"/>
      <c r="DC209" s="74"/>
      <c r="DD209" s="74"/>
      <c r="DE209" s="74"/>
      <c r="DF209" s="74"/>
      <c r="DG209" s="72"/>
      <c r="DH209" s="72"/>
      <c r="DI209" s="72"/>
      <c r="DJ209" s="72"/>
      <c r="DK209" s="72"/>
      <c r="DL209" s="72"/>
      <c r="DM209" s="72"/>
      <c r="DN209" s="72"/>
      <c r="DO209" s="72"/>
      <c r="DP209" s="72"/>
      <c r="DQ209" s="72"/>
      <c r="DR209" s="72" t="s">
        <v>5280</v>
      </c>
      <c r="DS209" s="72" t="s">
        <v>5281</v>
      </c>
      <c r="DT209" s="72"/>
      <c r="DU209" s="72"/>
      <c r="DV209" s="72"/>
      <c r="DW209" s="72"/>
      <c r="DX209" s="72"/>
      <c r="DY209" s="72"/>
      <c r="DZ209" s="72"/>
      <c r="EA209" s="72"/>
      <c r="EB209" s="72" t="s">
        <v>5282</v>
      </c>
      <c r="EC209" s="72"/>
      <c r="ED209" s="72"/>
    </row>
    <row r="210" spans="93:134" x14ac:dyDescent="0.15">
      <c r="CS210" s="73" t="s">
        <v>5283</v>
      </c>
      <c r="DR210" s="71" t="s">
        <v>5284</v>
      </c>
      <c r="DS210" s="71" t="s">
        <v>5285</v>
      </c>
      <c r="EB210" s="71" t="s">
        <v>5286</v>
      </c>
    </row>
    <row r="211" spans="93:134" x14ac:dyDescent="0.15">
      <c r="CO211" s="74"/>
      <c r="CP211" s="74"/>
      <c r="CQ211" s="74"/>
      <c r="CR211" s="74"/>
      <c r="CS211" s="74" t="s">
        <v>5287</v>
      </c>
      <c r="CT211" s="74"/>
      <c r="CU211" s="74"/>
      <c r="CV211" s="74"/>
      <c r="CW211" s="74"/>
      <c r="CX211" s="74"/>
      <c r="CY211" s="74"/>
      <c r="CZ211" s="74"/>
      <c r="DA211" s="74"/>
      <c r="DB211" s="74"/>
      <c r="DC211" s="74"/>
      <c r="DD211" s="74"/>
      <c r="DE211" s="74"/>
      <c r="DF211" s="74"/>
      <c r="DG211" s="72"/>
      <c r="DH211" s="72"/>
      <c r="DI211" s="72"/>
      <c r="DJ211" s="72"/>
      <c r="DK211" s="72"/>
      <c r="DL211" s="72"/>
      <c r="DM211" s="72"/>
      <c r="DN211" s="72"/>
      <c r="DO211" s="72"/>
      <c r="DP211" s="72"/>
      <c r="DQ211" s="72"/>
      <c r="DR211" s="72" t="s">
        <v>5288</v>
      </c>
      <c r="DS211" s="72" t="s">
        <v>5289</v>
      </c>
      <c r="DT211" s="72"/>
      <c r="DU211" s="72"/>
      <c r="DV211" s="72"/>
      <c r="DW211" s="72"/>
      <c r="DX211" s="72"/>
      <c r="DY211" s="72"/>
      <c r="DZ211" s="72"/>
      <c r="EA211" s="72"/>
      <c r="EB211" s="72" t="s">
        <v>5290</v>
      </c>
      <c r="EC211" s="72"/>
      <c r="ED211" s="72"/>
    </row>
    <row r="212" spans="93:134" x14ac:dyDescent="0.15">
      <c r="CS212" s="73" t="s">
        <v>5291</v>
      </c>
      <c r="DR212" s="71" t="s">
        <v>5292</v>
      </c>
      <c r="DS212" s="71" t="s">
        <v>5293</v>
      </c>
      <c r="EB212" s="71" t="s">
        <v>5294</v>
      </c>
    </row>
    <row r="213" spans="93:134" x14ac:dyDescent="0.15">
      <c r="CO213" s="74"/>
      <c r="CP213" s="74"/>
      <c r="CQ213" s="74"/>
      <c r="CR213" s="74"/>
      <c r="CS213" s="74" t="s">
        <v>5295</v>
      </c>
      <c r="CT213" s="74"/>
      <c r="CU213" s="74"/>
      <c r="CV213" s="74"/>
      <c r="CW213" s="74"/>
      <c r="CX213" s="74"/>
      <c r="CY213" s="74"/>
      <c r="CZ213" s="74"/>
      <c r="DA213" s="74"/>
      <c r="DB213" s="74"/>
      <c r="DC213" s="74"/>
      <c r="DD213" s="74"/>
      <c r="DE213" s="74"/>
      <c r="DF213" s="74"/>
      <c r="DG213" s="72"/>
      <c r="DH213" s="72"/>
      <c r="DI213" s="72"/>
      <c r="DJ213" s="72"/>
      <c r="DK213" s="72"/>
      <c r="DL213" s="72"/>
      <c r="DM213" s="72"/>
      <c r="DN213" s="72"/>
      <c r="DO213" s="72"/>
      <c r="DP213" s="72"/>
      <c r="DQ213" s="72"/>
      <c r="DR213" s="72" t="s">
        <v>5296</v>
      </c>
      <c r="DS213" s="72" t="s">
        <v>5297</v>
      </c>
      <c r="DT213" s="72"/>
      <c r="DU213" s="72"/>
      <c r="DV213" s="72"/>
      <c r="DW213" s="72"/>
      <c r="DX213" s="72"/>
      <c r="DY213" s="72"/>
      <c r="DZ213" s="72"/>
      <c r="EA213" s="72"/>
      <c r="EB213" s="72" t="s">
        <v>5298</v>
      </c>
      <c r="EC213" s="72"/>
      <c r="ED213" s="72"/>
    </row>
    <row r="214" spans="93:134" x14ac:dyDescent="0.15">
      <c r="CS214" s="73" t="s">
        <v>5299</v>
      </c>
      <c r="DR214" s="71" t="s">
        <v>5300</v>
      </c>
      <c r="DS214" s="71" t="s">
        <v>5301</v>
      </c>
      <c r="EB214" s="71" t="s">
        <v>5302</v>
      </c>
    </row>
    <row r="215" spans="93:134" x14ac:dyDescent="0.15">
      <c r="CO215" s="74"/>
      <c r="CP215" s="74"/>
      <c r="CQ215" s="74"/>
      <c r="CR215" s="74"/>
      <c r="CS215" s="74" t="s">
        <v>5303</v>
      </c>
      <c r="CT215" s="74"/>
      <c r="CU215" s="74"/>
      <c r="CV215" s="74"/>
      <c r="CW215" s="74"/>
      <c r="CX215" s="74"/>
      <c r="CY215" s="74"/>
      <c r="CZ215" s="74"/>
      <c r="DA215" s="74"/>
      <c r="DB215" s="74"/>
      <c r="DC215" s="74"/>
      <c r="DD215" s="74"/>
      <c r="DE215" s="74"/>
      <c r="DF215" s="74"/>
      <c r="DG215" s="72"/>
      <c r="DH215" s="72"/>
      <c r="DI215" s="72"/>
      <c r="DJ215" s="72"/>
      <c r="DK215" s="72"/>
      <c r="DL215" s="72"/>
      <c r="DM215" s="72"/>
      <c r="DN215" s="72"/>
      <c r="DO215" s="72"/>
      <c r="DP215" s="72"/>
      <c r="DQ215" s="72"/>
      <c r="DR215" s="72" t="s">
        <v>5304</v>
      </c>
      <c r="DS215" s="72" t="s">
        <v>5305</v>
      </c>
      <c r="DT215" s="72"/>
      <c r="DU215" s="72"/>
      <c r="DV215" s="72"/>
      <c r="DW215" s="72"/>
      <c r="DX215" s="72"/>
      <c r="DY215" s="72"/>
      <c r="DZ215" s="72"/>
      <c r="EA215" s="72"/>
      <c r="EB215" s="72" t="s">
        <v>5306</v>
      </c>
      <c r="EC215" s="72"/>
      <c r="ED215" s="72"/>
    </row>
    <row r="216" spans="93:134" x14ac:dyDescent="0.15">
      <c r="CS216" s="73" t="s">
        <v>5307</v>
      </c>
      <c r="DR216" s="71" t="s">
        <v>5308</v>
      </c>
      <c r="DS216" s="71" t="s">
        <v>5309</v>
      </c>
      <c r="EB216" s="71" t="s">
        <v>5310</v>
      </c>
    </row>
    <row r="217" spans="93:134" x14ac:dyDescent="0.15">
      <c r="CO217" s="74"/>
      <c r="CP217" s="74"/>
      <c r="CQ217" s="74"/>
      <c r="CR217" s="74"/>
      <c r="CS217" s="74" t="s">
        <v>3401</v>
      </c>
      <c r="CT217" s="74"/>
      <c r="CU217" s="74"/>
      <c r="CV217" s="74"/>
      <c r="CW217" s="74"/>
      <c r="CX217" s="74"/>
      <c r="CY217" s="74"/>
      <c r="CZ217" s="74"/>
      <c r="DA217" s="74"/>
      <c r="DB217" s="74"/>
      <c r="DC217" s="74"/>
      <c r="DD217" s="74"/>
      <c r="DE217" s="74"/>
      <c r="DF217" s="74"/>
      <c r="DG217" s="72"/>
      <c r="DH217" s="72"/>
      <c r="DI217" s="72"/>
      <c r="DJ217" s="72"/>
      <c r="DK217" s="72"/>
      <c r="DL217" s="72"/>
      <c r="DM217" s="72"/>
      <c r="DN217" s="72"/>
      <c r="DO217" s="72"/>
      <c r="DP217" s="72"/>
      <c r="DQ217" s="72"/>
      <c r="DR217" s="72"/>
      <c r="DS217" s="72" t="s">
        <v>5311</v>
      </c>
      <c r="DT217" s="72"/>
      <c r="DU217" s="72"/>
      <c r="DV217" s="72"/>
      <c r="DW217" s="72"/>
      <c r="DX217" s="72"/>
      <c r="DY217" s="72"/>
      <c r="DZ217" s="72"/>
      <c r="EA217" s="72"/>
      <c r="EB217" s="72" t="s">
        <v>5312</v>
      </c>
      <c r="EC217" s="72"/>
      <c r="ED217" s="72"/>
    </row>
    <row r="218" spans="93:134" x14ac:dyDescent="0.15">
      <c r="CS218" s="73" t="s">
        <v>3432</v>
      </c>
      <c r="DS218" s="71" t="s">
        <v>5313</v>
      </c>
      <c r="EB218" s="71" t="s">
        <v>5314</v>
      </c>
    </row>
    <row r="219" spans="93:134" x14ac:dyDescent="0.15">
      <c r="CO219" s="74"/>
      <c r="CP219" s="74"/>
      <c r="CQ219" s="74"/>
      <c r="CR219" s="74"/>
      <c r="CS219" s="74" t="s">
        <v>3463</v>
      </c>
      <c r="CT219" s="74"/>
      <c r="CU219" s="74"/>
      <c r="CV219" s="74"/>
      <c r="CW219" s="74"/>
      <c r="CX219" s="74"/>
      <c r="CY219" s="74"/>
      <c r="CZ219" s="74"/>
      <c r="DA219" s="74"/>
      <c r="DB219" s="74"/>
      <c r="DC219" s="74"/>
      <c r="DD219" s="74"/>
      <c r="DE219" s="74"/>
      <c r="DF219" s="74"/>
      <c r="DG219" s="72"/>
      <c r="DH219" s="72"/>
      <c r="DI219" s="72"/>
      <c r="DJ219" s="72"/>
      <c r="DK219" s="72"/>
      <c r="DL219" s="72"/>
      <c r="DM219" s="72"/>
      <c r="DN219" s="72"/>
      <c r="DO219" s="72"/>
      <c r="DP219" s="72"/>
      <c r="DQ219" s="72"/>
      <c r="DR219" s="72"/>
      <c r="DS219" s="72" t="s">
        <v>5315</v>
      </c>
      <c r="DT219" s="72"/>
      <c r="DU219" s="72"/>
      <c r="DV219" s="72"/>
      <c r="DW219" s="72"/>
      <c r="DX219" s="72"/>
      <c r="DY219" s="72"/>
      <c r="DZ219" s="72"/>
      <c r="EA219" s="72"/>
      <c r="EB219" s="72" t="s">
        <v>5316</v>
      </c>
      <c r="EC219" s="72"/>
      <c r="ED219" s="72"/>
    </row>
    <row r="220" spans="93:134" x14ac:dyDescent="0.15">
      <c r="CS220" s="73" t="s">
        <v>3494</v>
      </c>
      <c r="DS220" s="71" t="s">
        <v>2615</v>
      </c>
      <c r="EB220" s="71" t="s">
        <v>5317</v>
      </c>
    </row>
    <row r="221" spans="93:134" x14ac:dyDescent="0.15">
      <c r="CO221" s="74"/>
      <c r="CP221" s="74"/>
      <c r="CQ221" s="74"/>
      <c r="CR221" s="74"/>
      <c r="CS221" s="74" t="s">
        <v>3525</v>
      </c>
      <c r="CT221" s="74"/>
      <c r="CU221" s="74"/>
      <c r="CV221" s="74"/>
      <c r="CW221" s="74"/>
      <c r="CX221" s="74"/>
      <c r="CY221" s="74"/>
      <c r="CZ221" s="74"/>
      <c r="DA221" s="74"/>
      <c r="DB221" s="74"/>
      <c r="DC221" s="74"/>
      <c r="DD221" s="74"/>
      <c r="DE221" s="74"/>
      <c r="DF221" s="74"/>
      <c r="DG221" s="72"/>
      <c r="DH221" s="72"/>
      <c r="DI221" s="72"/>
      <c r="DJ221" s="72"/>
      <c r="DK221" s="72"/>
      <c r="DL221" s="72"/>
      <c r="DM221" s="72"/>
      <c r="DN221" s="72"/>
      <c r="DO221" s="72"/>
      <c r="DP221" s="72"/>
      <c r="DQ221" s="72"/>
      <c r="DR221" s="72"/>
      <c r="DS221" s="72" t="s">
        <v>2653</v>
      </c>
      <c r="DT221" s="72"/>
      <c r="DU221" s="72"/>
      <c r="DV221" s="72"/>
      <c r="DW221" s="72"/>
      <c r="DX221" s="72"/>
      <c r="DY221" s="72"/>
      <c r="DZ221" s="72"/>
      <c r="EA221" s="72"/>
      <c r="EB221" s="72" t="s">
        <v>4202</v>
      </c>
      <c r="EC221" s="72"/>
      <c r="ED221" s="72"/>
    </row>
    <row r="222" spans="93:134" x14ac:dyDescent="0.15">
      <c r="CS222" s="73" t="s">
        <v>3555</v>
      </c>
      <c r="DS222" s="71" t="s">
        <v>5318</v>
      </c>
      <c r="EB222" s="71" t="s">
        <v>4223</v>
      </c>
    </row>
    <row r="223" spans="93:134" x14ac:dyDescent="0.15">
      <c r="CO223" s="74"/>
      <c r="CP223" s="74"/>
      <c r="CQ223" s="74"/>
      <c r="CR223" s="74"/>
      <c r="CS223" s="74" t="s">
        <v>5319</v>
      </c>
      <c r="CT223" s="74"/>
      <c r="CU223" s="74"/>
      <c r="CV223" s="74"/>
      <c r="CW223" s="74"/>
      <c r="CX223" s="74"/>
      <c r="CY223" s="74"/>
      <c r="CZ223" s="74"/>
      <c r="DA223" s="74"/>
      <c r="DB223" s="74"/>
      <c r="DC223" s="74"/>
      <c r="DD223" s="74"/>
      <c r="DE223" s="74"/>
      <c r="DF223" s="74"/>
      <c r="DG223" s="72"/>
      <c r="DH223" s="72"/>
      <c r="DI223" s="72"/>
      <c r="DJ223" s="72"/>
      <c r="DK223" s="72"/>
      <c r="DL223" s="72"/>
      <c r="DM223" s="72"/>
      <c r="DN223" s="72"/>
      <c r="DO223" s="72"/>
      <c r="DP223" s="72"/>
      <c r="DQ223" s="72"/>
      <c r="DR223" s="72"/>
      <c r="DS223" s="72" t="s">
        <v>5320</v>
      </c>
      <c r="DT223" s="72"/>
      <c r="DU223" s="72"/>
      <c r="DV223" s="72"/>
      <c r="DW223" s="72"/>
      <c r="DX223" s="72"/>
      <c r="DY223" s="72"/>
      <c r="DZ223" s="72"/>
      <c r="EA223" s="72"/>
      <c r="EB223" s="72" t="s">
        <v>5321</v>
      </c>
      <c r="EC223" s="72"/>
      <c r="ED223" s="72"/>
    </row>
    <row r="224" spans="93:134" x14ac:dyDescent="0.15">
      <c r="CS224" s="73" t="s">
        <v>5322</v>
      </c>
      <c r="DS224" s="71" t="s">
        <v>5323</v>
      </c>
      <c r="EB224" s="71" t="s">
        <v>5324</v>
      </c>
    </row>
    <row r="225" spans="93:134" x14ac:dyDescent="0.15">
      <c r="CO225" s="74"/>
      <c r="CP225" s="74"/>
      <c r="CQ225" s="74"/>
      <c r="CR225" s="74"/>
      <c r="CS225" s="74" t="s">
        <v>5325</v>
      </c>
      <c r="CT225" s="74"/>
      <c r="CU225" s="74"/>
      <c r="CV225" s="74"/>
      <c r="CW225" s="74"/>
      <c r="CX225" s="74"/>
      <c r="CY225" s="74"/>
      <c r="CZ225" s="74"/>
      <c r="DA225" s="74"/>
      <c r="DB225" s="74"/>
      <c r="DC225" s="74"/>
      <c r="DD225" s="74"/>
      <c r="DE225" s="74"/>
      <c r="DF225" s="74"/>
      <c r="DG225" s="72"/>
      <c r="DH225" s="72"/>
      <c r="DI225" s="72"/>
      <c r="DJ225" s="72"/>
      <c r="DK225" s="72"/>
      <c r="DL225" s="72"/>
      <c r="DM225" s="72"/>
      <c r="DN225" s="72"/>
      <c r="DO225" s="72"/>
      <c r="DP225" s="72"/>
      <c r="DQ225" s="72"/>
      <c r="DR225" s="72"/>
      <c r="DS225" s="72" t="s">
        <v>5326</v>
      </c>
      <c r="DT225" s="72"/>
      <c r="DU225" s="72"/>
      <c r="DV225" s="72"/>
      <c r="DW225" s="72"/>
      <c r="DX225" s="72"/>
      <c r="DY225" s="72"/>
      <c r="DZ225" s="72"/>
      <c r="EA225" s="72"/>
      <c r="EB225" s="72" t="s">
        <v>5327</v>
      </c>
      <c r="EC225" s="72"/>
      <c r="ED225" s="72"/>
    </row>
    <row r="226" spans="93:134" x14ac:dyDescent="0.15">
      <c r="CS226" s="73" t="s">
        <v>5328</v>
      </c>
      <c r="DS226" s="71" t="s">
        <v>5329</v>
      </c>
      <c r="EB226" s="71" t="s">
        <v>5330</v>
      </c>
    </row>
    <row r="227" spans="93:134" x14ac:dyDescent="0.15">
      <c r="CO227" s="74"/>
      <c r="CP227" s="74"/>
      <c r="CQ227" s="74"/>
      <c r="CR227" s="74"/>
      <c r="CS227" s="74" t="s">
        <v>5331</v>
      </c>
      <c r="CT227" s="74"/>
      <c r="CU227" s="74"/>
      <c r="CV227" s="74"/>
      <c r="CW227" s="74"/>
      <c r="CX227" s="74"/>
      <c r="CY227" s="74"/>
      <c r="CZ227" s="74"/>
      <c r="DA227" s="74"/>
      <c r="DB227" s="74"/>
      <c r="DC227" s="74"/>
      <c r="DD227" s="74"/>
      <c r="DE227" s="74"/>
      <c r="DF227" s="74"/>
      <c r="DG227" s="72"/>
      <c r="DH227" s="72"/>
      <c r="DI227" s="72"/>
      <c r="DJ227" s="72"/>
      <c r="DK227" s="72"/>
      <c r="DL227" s="72"/>
      <c r="DM227" s="72"/>
      <c r="DN227" s="72"/>
      <c r="DO227" s="72"/>
      <c r="DP227" s="72"/>
      <c r="DQ227" s="72"/>
      <c r="DR227" s="72"/>
      <c r="DS227" s="72" t="s">
        <v>5332</v>
      </c>
      <c r="DT227" s="72"/>
      <c r="DU227" s="72"/>
      <c r="DV227" s="72"/>
      <c r="DW227" s="72"/>
      <c r="DX227" s="72"/>
      <c r="DY227" s="72"/>
      <c r="DZ227" s="72"/>
      <c r="EA227" s="72"/>
      <c r="EB227" s="72" t="s">
        <v>5333</v>
      </c>
      <c r="EC227" s="72"/>
      <c r="ED227" s="72"/>
    </row>
    <row r="228" spans="93:134" x14ac:dyDescent="0.15">
      <c r="CS228" s="73" t="s">
        <v>5334</v>
      </c>
      <c r="DS228" s="71" t="s">
        <v>5335</v>
      </c>
      <c r="EB228" s="71" t="s">
        <v>5336</v>
      </c>
    </row>
    <row r="229" spans="93:134" x14ac:dyDescent="0.15">
      <c r="CO229" s="74"/>
      <c r="CP229" s="74"/>
      <c r="CQ229" s="74"/>
      <c r="CR229" s="74"/>
      <c r="CS229" s="74" t="s">
        <v>5337</v>
      </c>
      <c r="CT229" s="74"/>
      <c r="CU229" s="74"/>
      <c r="CV229" s="74"/>
      <c r="CW229" s="74"/>
      <c r="CX229" s="74"/>
      <c r="CY229" s="74"/>
      <c r="CZ229" s="74"/>
      <c r="DA229" s="74"/>
      <c r="DB229" s="74"/>
      <c r="DC229" s="74"/>
      <c r="DD229" s="74"/>
      <c r="DE229" s="74"/>
      <c r="DF229" s="74"/>
      <c r="DG229" s="72"/>
      <c r="DH229" s="72"/>
      <c r="DI229" s="72"/>
      <c r="DJ229" s="72"/>
      <c r="DK229" s="72"/>
      <c r="DL229" s="72"/>
      <c r="DM229" s="72"/>
      <c r="DN229" s="72"/>
      <c r="DO229" s="72"/>
      <c r="DP229" s="72"/>
      <c r="DQ229" s="72"/>
      <c r="DR229" s="72"/>
      <c r="DS229" s="72" t="s">
        <v>5338</v>
      </c>
      <c r="DT229" s="72"/>
      <c r="DU229" s="72"/>
      <c r="DV229" s="72"/>
      <c r="DW229" s="72"/>
      <c r="DX229" s="72"/>
      <c r="DY229" s="72"/>
      <c r="DZ229" s="72"/>
      <c r="EA229" s="72"/>
      <c r="EB229" s="72" t="s">
        <v>5339</v>
      </c>
      <c r="EC229" s="72"/>
      <c r="ED229" s="72"/>
    </row>
    <row r="230" spans="93:134" x14ac:dyDescent="0.15">
      <c r="CS230" s="73" t="s">
        <v>5340</v>
      </c>
      <c r="DS230" s="71" t="s">
        <v>5341</v>
      </c>
      <c r="EB230" s="71" t="s">
        <v>5342</v>
      </c>
    </row>
    <row r="231" spans="93:134" x14ac:dyDescent="0.15">
      <c r="CO231" s="74"/>
      <c r="CP231" s="74"/>
      <c r="CQ231" s="74"/>
      <c r="CR231" s="74"/>
      <c r="CS231" s="74" t="s">
        <v>5343</v>
      </c>
      <c r="CT231" s="74"/>
      <c r="CU231" s="74"/>
      <c r="CV231" s="74"/>
      <c r="CW231" s="74"/>
      <c r="CX231" s="74"/>
      <c r="CY231" s="74"/>
      <c r="CZ231" s="74"/>
      <c r="DA231" s="74"/>
      <c r="DB231" s="74"/>
      <c r="DC231" s="74"/>
      <c r="DD231" s="74"/>
      <c r="DE231" s="74"/>
      <c r="DF231" s="74"/>
      <c r="DG231" s="72"/>
      <c r="DH231" s="72"/>
      <c r="DI231" s="72"/>
      <c r="DJ231" s="72"/>
      <c r="DK231" s="72"/>
      <c r="DL231" s="72"/>
      <c r="DM231" s="72"/>
      <c r="DN231" s="72"/>
      <c r="DO231" s="72"/>
      <c r="DP231" s="72"/>
      <c r="DQ231" s="72"/>
      <c r="DR231" s="72"/>
      <c r="DS231" s="72" t="s">
        <v>5344</v>
      </c>
      <c r="DT231" s="72"/>
      <c r="DU231" s="72"/>
      <c r="DV231" s="72"/>
      <c r="DW231" s="72"/>
      <c r="DX231" s="72"/>
      <c r="DY231" s="72"/>
      <c r="DZ231" s="72"/>
      <c r="EA231" s="72"/>
      <c r="EB231" s="72" t="s">
        <v>5345</v>
      </c>
      <c r="EC231" s="72"/>
      <c r="ED231" s="72"/>
    </row>
    <row r="232" spans="93:134" x14ac:dyDescent="0.15">
      <c r="CS232" s="73" t="s">
        <v>5346</v>
      </c>
      <c r="DS232" s="71" t="s">
        <v>5347</v>
      </c>
      <c r="EB232" s="71" t="s">
        <v>5348</v>
      </c>
    </row>
    <row r="233" spans="93:134" x14ac:dyDescent="0.15">
      <c r="CO233" s="74"/>
      <c r="CP233" s="74"/>
      <c r="CQ233" s="74"/>
      <c r="CR233" s="74"/>
      <c r="CS233" s="74" t="s">
        <v>5349</v>
      </c>
      <c r="CT233" s="74"/>
      <c r="CU233" s="74"/>
      <c r="CV233" s="74"/>
      <c r="CW233" s="74"/>
      <c r="CX233" s="74"/>
      <c r="CY233" s="74"/>
      <c r="CZ233" s="74"/>
      <c r="DA233" s="74"/>
      <c r="DB233" s="74"/>
      <c r="DC233" s="74"/>
      <c r="DD233" s="74"/>
      <c r="DE233" s="74"/>
      <c r="DF233" s="74"/>
      <c r="DG233" s="72"/>
      <c r="DH233" s="72"/>
      <c r="DI233" s="72"/>
      <c r="DJ233" s="72"/>
      <c r="DK233" s="72"/>
      <c r="DL233" s="72"/>
      <c r="DM233" s="72"/>
      <c r="DN233" s="72"/>
      <c r="DO233" s="72"/>
      <c r="DP233" s="72"/>
      <c r="DQ233" s="72"/>
      <c r="DR233" s="72"/>
      <c r="DS233" s="72" t="s">
        <v>5350</v>
      </c>
      <c r="DT233" s="72"/>
      <c r="DU233" s="72"/>
      <c r="DV233" s="72"/>
      <c r="DW233" s="72"/>
      <c r="DX233" s="72"/>
      <c r="DY233" s="72"/>
      <c r="DZ233" s="72"/>
      <c r="EA233" s="72"/>
      <c r="EB233" s="72" t="s">
        <v>5351</v>
      </c>
      <c r="EC233" s="72"/>
      <c r="ED233" s="72"/>
    </row>
    <row r="234" spans="93:134" x14ac:dyDescent="0.15">
      <c r="CS234" s="73" t="s">
        <v>5352</v>
      </c>
      <c r="DS234" s="71" t="s">
        <v>5353</v>
      </c>
      <c r="EB234" s="71" t="s">
        <v>5354</v>
      </c>
    </row>
    <row r="235" spans="93:134" x14ac:dyDescent="0.15">
      <c r="CO235" s="74"/>
      <c r="CP235" s="74"/>
      <c r="CQ235" s="74"/>
      <c r="CR235" s="74"/>
      <c r="CS235" s="74" t="s">
        <v>5355</v>
      </c>
      <c r="CT235" s="74"/>
      <c r="CU235" s="74"/>
      <c r="CV235" s="74"/>
      <c r="CW235" s="74"/>
      <c r="CX235" s="74"/>
      <c r="CY235" s="74"/>
      <c r="CZ235" s="74"/>
      <c r="DA235" s="74"/>
      <c r="DB235" s="74"/>
      <c r="DC235" s="74"/>
      <c r="DD235" s="74"/>
      <c r="DE235" s="74"/>
      <c r="DF235" s="74"/>
      <c r="DG235" s="72"/>
      <c r="DH235" s="72"/>
      <c r="DI235" s="72"/>
      <c r="DJ235" s="72"/>
      <c r="DK235" s="72"/>
      <c r="DL235" s="72"/>
      <c r="DM235" s="72"/>
      <c r="DN235" s="72"/>
      <c r="DO235" s="72"/>
      <c r="DP235" s="72"/>
      <c r="DQ235" s="72"/>
      <c r="DR235" s="72"/>
      <c r="DS235" s="72" t="s">
        <v>5356</v>
      </c>
      <c r="DT235" s="72"/>
      <c r="DU235" s="72"/>
      <c r="DV235" s="72"/>
      <c r="DW235" s="72"/>
      <c r="DX235" s="72"/>
      <c r="DY235" s="72"/>
      <c r="DZ235" s="72"/>
      <c r="EA235" s="72"/>
      <c r="EB235" s="72" t="s">
        <v>5357</v>
      </c>
      <c r="EC235" s="72"/>
      <c r="ED235" s="72"/>
    </row>
    <row r="236" spans="93:134" x14ac:dyDescent="0.15">
      <c r="CS236" s="73" t="s">
        <v>5358</v>
      </c>
      <c r="DS236" s="71" t="s">
        <v>5359</v>
      </c>
      <c r="EB236" s="71" t="s">
        <v>5360</v>
      </c>
    </row>
    <row r="237" spans="93:134" x14ac:dyDescent="0.15">
      <c r="CO237" s="74"/>
      <c r="CP237" s="74"/>
      <c r="CQ237" s="74"/>
      <c r="CR237" s="74"/>
      <c r="CS237" s="74" t="s">
        <v>5361</v>
      </c>
      <c r="CT237" s="74"/>
      <c r="CU237" s="74"/>
      <c r="CV237" s="74"/>
      <c r="CW237" s="74"/>
      <c r="CX237" s="74"/>
      <c r="CY237" s="74"/>
      <c r="CZ237" s="74"/>
      <c r="DA237" s="74"/>
      <c r="DB237" s="74"/>
      <c r="DC237" s="74"/>
      <c r="DD237" s="74"/>
      <c r="DE237" s="74"/>
      <c r="DF237" s="74"/>
      <c r="DG237" s="72"/>
      <c r="DH237" s="72"/>
      <c r="DI237" s="72"/>
      <c r="DJ237" s="72"/>
      <c r="DK237" s="72"/>
      <c r="DL237" s="72"/>
      <c r="DM237" s="72"/>
      <c r="DN237" s="72"/>
      <c r="DO237" s="72"/>
      <c r="DP237" s="72"/>
      <c r="DQ237" s="72"/>
      <c r="DR237" s="72"/>
      <c r="DS237" s="72" t="s">
        <v>5362</v>
      </c>
      <c r="DT237" s="72"/>
      <c r="DU237" s="72"/>
      <c r="DV237" s="72"/>
      <c r="DW237" s="72"/>
      <c r="DX237" s="72"/>
      <c r="DY237" s="72"/>
      <c r="DZ237" s="72"/>
      <c r="EA237" s="72"/>
      <c r="EB237" s="72" t="s">
        <v>5363</v>
      </c>
      <c r="EC237" s="72"/>
      <c r="ED237" s="72"/>
    </row>
    <row r="238" spans="93:134" x14ac:dyDescent="0.15">
      <c r="CS238" s="73" t="s">
        <v>5364</v>
      </c>
      <c r="DS238" s="71" t="s">
        <v>5365</v>
      </c>
      <c r="EB238" s="71" t="s">
        <v>5366</v>
      </c>
    </row>
    <row r="239" spans="93:134" x14ac:dyDescent="0.15">
      <c r="CO239" s="74"/>
      <c r="CP239" s="74"/>
      <c r="CQ239" s="74"/>
      <c r="CR239" s="74"/>
      <c r="CS239" s="74" t="s">
        <v>5367</v>
      </c>
      <c r="CT239" s="74"/>
      <c r="CU239" s="74"/>
      <c r="CV239" s="74"/>
      <c r="CW239" s="74"/>
      <c r="CX239" s="74"/>
      <c r="CY239" s="74"/>
      <c r="CZ239" s="74"/>
      <c r="DA239" s="74"/>
      <c r="DB239" s="74"/>
      <c r="DC239" s="74"/>
      <c r="DD239" s="74"/>
      <c r="DE239" s="74"/>
      <c r="DF239" s="74"/>
      <c r="DG239" s="72"/>
      <c r="DH239" s="72"/>
      <c r="DI239" s="72"/>
      <c r="DJ239" s="72"/>
      <c r="DK239" s="72"/>
      <c r="DL239" s="72"/>
      <c r="DM239" s="72"/>
      <c r="DN239" s="72"/>
      <c r="DO239" s="72"/>
      <c r="DP239" s="72"/>
      <c r="DQ239" s="72"/>
      <c r="DR239" s="72"/>
      <c r="DS239" s="72" t="s">
        <v>5368</v>
      </c>
      <c r="DT239" s="72"/>
      <c r="DU239" s="72"/>
      <c r="DV239" s="72"/>
      <c r="DW239" s="72"/>
      <c r="DX239" s="72"/>
      <c r="DY239" s="72"/>
      <c r="DZ239" s="72"/>
      <c r="EA239" s="72"/>
      <c r="EB239" s="72" t="s">
        <v>5369</v>
      </c>
      <c r="EC239" s="72"/>
      <c r="ED239" s="72"/>
    </row>
    <row r="240" spans="93:134" x14ac:dyDescent="0.15">
      <c r="CS240" s="73" t="s">
        <v>5370</v>
      </c>
      <c r="DS240" s="71" t="s">
        <v>5371</v>
      </c>
      <c r="EB240" s="71" t="s">
        <v>5372</v>
      </c>
    </row>
    <row r="241" spans="93:134" x14ac:dyDescent="0.15">
      <c r="CO241" s="74"/>
      <c r="CP241" s="74"/>
      <c r="CQ241" s="74"/>
      <c r="CR241" s="74"/>
      <c r="CS241" s="74" t="s">
        <v>4632</v>
      </c>
      <c r="CT241" s="74"/>
      <c r="CU241" s="74"/>
      <c r="CV241" s="74"/>
      <c r="CW241" s="74"/>
      <c r="CX241" s="74"/>
      <c r="CY241" s="74"/>
      <c r="CZ241" s="74"/>
      <c r="DA241" s="74"/>
      <c r="DB241" s="74"/>
      <c r="DC241" s="74"/>
      <c r="DD241" s="74"/>
      <c r="DE241" s="74"/>
      <c r="DF241" s="74"/>
      <c r="DG241" s="72"/>
      <c r="DH241" s="72"/>
      <c r="DI241" s="72"/>
      <c r="DJ241" s="72"/>
      <c r="DK241" s="72"/>
      <c r="DL241" s="72"/>
      <c r="DM241" s="72"/>
      <c r="DN241" s="72"/>
      <c r="DO241" s="72"/>
      <c r="DP241" s="72"/>
      <c r="DQ241" s="72"/>
      <c r="DR241" s="72"/>
      <c r="DS241" s="72" t="s">
        <v>5373</v>
      </c>
      <c r="DT241" s="72"/>
      <c r="DU241" s="72"/>
      <c r="DV241" s="72"/>
      <c r="DW241" s="72"/>
      <c r="DX241" s="72"/>
      <c r="DY241" s="72"/>
      <c r="DZ241" s="72"/>
      <c r="EA241" s="72"/>
      <c r="EB241" s="72" t="s">
        <v>5374</v>
      </c>
      <c r="EC241" s="72"/>
      <c r="ED241" s="72"/>
    </row>
    <row r="242" spans="93:134" x14ac:dyDescent="0.15">
      <c r="CS242" s="73" t="s">
        <v>4647</v>
      </c>
      <c r="DS242" s="71" t="s">
        <v>5375</v>
      </c>
      <c r="EB242" s="71" t="s">
        <v>4570</v>
      </c>
    </row>
    <row r="243" spans="93:134" x14ac:dyDescent="0.15">
      <c r="CO243" s="74"/>
      <c r="CP243" s="74"/>
      <c r="CQ243" s="74"/>
      <c r="CR243" s="74"/>
      <c r="CS243" s="74" t="s">
        <v>5376</v>
      </c>
      <c r="CT243" s="74"/>
      <c r="CU243" s="74"/>
      <c r="CV243" s="74"/>
      <c r="CW243" s="74"/>
      <c r="CX243" s="74"/>
      <c r="CY243" s="74"/>
      <c r="CZ243" s="74"/>
      <c r="DA243" s="74"/>
      <c r="DB243" s="74"/>
      <c r="DC243" s="74"/>
      <c r="DD243" s="74"/>
      <c r="DE243" s="74"/>
      <c r="DF243" s="74"/>
      <c r="DG243" s="72"/>
      <c r="DH243" s="72"/>
      <c r="DI243" s="72"/>
      <c r="DJ243" s="72"/>
      <c r="DK243" s="72"/>
      <c r="DL243" s="72"/>
      <c r="DM243" s="72"/>
      <c r="DN243" s="72"/>
      <c r="DO243" s="72"/>
      <c r="DP243" s="72"/>
      <c r="DQ243" s="72"/>
      <c r="DR243" s="72"/>
      <c r="DS243" s="72" t="s">
        <v>5377</v>
      </c>
      <c r="DT243" s="72"/>
      <c r="DU243" s="72"/>
      <c r="DV243" s="72"/>
      <c r="DW243" s="72"/>
      <c r="DX243" s="72"/>
      <c r="DY243" s="72"/>
      <c r="DZ243" s="72"/>
      <c r="EA243" s="72"/>
      <c r="EB243" s="72" t="s">
        <v>4583</v>
      </c>
      <c r="EC243" s="72"/>
      <c r="ED243" s="72"/>
    </row>
    <row r="244" spans="93:134" x14ac:dyDescent="0.15">
      <c r="CS244" s="73" t="s">
        <v>5378</v>
      </c>
      <c r="DS244" s="71" t="s">
        <v>5379</v>
      </c>
      <c r="EB244" s="71" t="s">
        <v>4596</v>
      </c>
    </row>
    <row r="245" spans="93:134" x14ac:dyDescent="0.15">
      <c r="CO245" s="74"/>
      <c r="CP245" s="74"/>
      <c r="CQ245" s="74"/>
      <c r="CR245" s="74"/>
      <c r="CS245" s="74" t="s">
        <v>5380</v>
      </c>
      <c r="CT245" s="74"/>
      <c r="CU245" s="74"/>
      <c r="CV245" s="74"/>
      <c r="CW245" s="74"/>
      <c r="CX245" s="74"/>
      <c r="CY245" s="74"/>
      <c r="CZ245" s="74"/>
      <c r="DA245" s="74"/>
      <c r="DB245" s="74"/>
      <c r="DC245" s="74"/>
      <c r="DD245" s="74"/>
      <c r="DE245" s="74"/>
      <c r="DF245" s="74"/>
      <c r="DG245" s="72"/>
      <c r="DH245" s="72"/>
      <c r="DI245" s="72"/>
      <c r="DJ245" s="72"/>
      <c r="DK245" s="72"/>
      <c r="DL245" s="72"/>
      <c r="DM245" s="72"/>
      <c r="DN245" s="72"/>
      <c r="DO245" s="72"/>
      <c r="DP245" s="72"/>
      <c r="DQ245" s="72"/>
      <c r="DR245" s="72"/>
      <c r="DS245" s="72" t="s">
        <v>5381</v>
      </c>
      <c r="DT245" s="72"/>
      <c r="DU245" s="72"/>
      <c r="DV245" s="72"/>
      <c r="DW245" s="72"/>
      <c r="DX245" s="72"/>
      <c r="DY245" s="72"/>
      <c r="DZ245" s="72"/>
      <c r="EA245" s="72"/>
      <c r="EB245" s="72" t="s">
        <v>5382</v>
      </c>
      <c r="EC245" s="72"/>
      <c r="ED245" s="72"/>
    </row>
    <row r="246" spans="93:134" x14ac:dyDescent="0.15">
      <c r="CS246" s="73" t="s">
        <v>5383</v>
      </c>
      <c r="DS246" s="71" t="s">
        <v>5384</v>
      </c>
      <c r="EB246" s="71" t="s">
        <v>5385</v>
      </c>
    </row>
    <row r="247" spans="93:134" x14ac:dyDescent="0.15">
      <c r="CO247" s="74"/>
      <c r="CP247" s="74"/>
      <c r="CQ247" s="74"/>
      <c r="CR247" s="74"/>
      <c r="CS247" s="74" t="s">
        <v>5386</v>
      </c>
      <c r="CT247" s="74"/>
      <c r="CU247" s="74"/>
      <c r="CV247" s="74"/>
      <c r="CW247" s="74"/>
      <c r="CX247" s="74"/>
      <c r="CY247" s="74"/>
      <c r="CZ247" s="74"/>
      <c r="DA247" s="74"/>
      <c r="DB247" s="74"/>
      <c r="DC247" s="74"/>
      <c r="DD247" s="74"/>
      <c r="DE247" s="74"/>
      <c r="DF247" s="74"/>
      <c r="DG247" s="72"/>
      <c r="DH247" s="72"/>
      <c r="DI247" s="72"/>
      <c r="DJ247" s="72"/>
      <c r="DK247" s="72"/>
      <c r="DL247" s="72"/>
      <c r="DM247" s="72"/>
      <c r="DN247" s="72"/>
      <c r="DO247" s="72"/>
      <c r="DP247" s="72"/>
      <c r="DQ247" s="72"/>
      <c r="DR247" s="72"/>
      <c r="DS247" s="72" t="s">
        <v>5387</v>
      </c>
      <c r="DT247" s="72"/>
      <c r="DU247" s="72"/>
      <c r="DV247" s="72"/>
      <c r="DW247" s="72"/>
      <c r="DX247" s="72"/>
      <c r="DY247" s="72"/>
      <c r="DZ247" s="72"/>
      <c r="EA247" s="72"/>
      <c r="EB247" s="72" t="s">
        <v>5388</v>
      </c>
      <c r="EC247" s="72"/>
      <c r="ED247" s="72"/>
    </row>
    <row r="248" spans="93:134" x14ac:dyDescent="0.15">
      <c r="CS248" s="73" t="s">
        <v>5389</v>
      </c>
      <c r="DS248" s="71" t="s">
        <v>5390</v>
      </c>
      <c r="EB248" s="71" t="s">
        <v>5391</v>
      </c>
    </row>
    <row r="249" spans="93:134" x14ac:dyDescent="0.15">
      <c r="CO249" s="74"/>
      <c r="CP249" s="74"/>
      <c r="CQ249" s="74"/>
      <c r="CR249" s="74"/>
      <c r="CS249" s="74" t="s">
        <v>5392</v>
      </c>
      <c r="CT249" s="74"/>
      <c r="CU249" s="74"/>
      <c r="CV249" s="74"/>
      <c r="CW249" s="74"/>
      <c r="CX249" s="74"/>
      <c r="CY249" s="74"/>
      <c r="CZ249" s="74"/>
      <c r="DA249" s="74"/>
      <c r="DB249" s="74"/>
      <c r="DC249" s="74"/>
      <c r="DD249" s="74"/>
      <c r="DE249" s="74"/>
      <c r="DF249" s="74"/>
      <c r="DG249" s="72"/>
      <c r="DH249" s="72"/>
      <c r="DI249" s="72"/>
      <c r="DJ249" s="72"/>
      <c r="DK249" s="72"/>
      <c r="DL249" s="72"/>
      <c r="DM249" s="72"/>
      <c r="DN249" s="72"/>
      <c r="DO249" s="72"/>
      <c r="DP249" s="72"/>
      <c r="DQ249" s="72"/>
      <c r="DR249" s="72"/>
      <c r="DS249" s="72" t="s">
        <v>5393</v>
      </c>
      <c r="DT249" s="72"/>
      <c r="DU249" s="72"/>
      <c r="DV249" s="72"/>
      <c r="DW249" s="72"/>
      <c r="DX249" s="72"/>
      <c r="DY249" s="72"/>
      <c r="DZ249" s="72"/>
      <c r="EA249" s="72"/>
      <c r="EB249" s="72" t="s">
        <v>5394</v>
      </c>
      <c r="EC249" s="72"/>
      <c r="ED249" s="72"/>
    </row>
    <row r="250" spans="93:134" x14ac:dyDescent="0.15">
      <c r="CS250" s="73" t="s">
        <v>5395</v>
      </c>
      <c r="DS250" s="71" t="s">
        <v>5396</v>
      </c>
      <c r="EB250" s="71" t="s">
        <v>5397</v>
      </c>
    </row>
    <row r="251" spans="93:134" x14ac:dyDescent="0.15">
      <c r="CO251" s="74"/>
      <c r="CP251" s="74"/>
      <c r="CQ251" s="74"/>
      <c r="CR251" s="74"/>
      <c r="CS251" s="74" t="s">
        <v>5398</v>
      </c>
      <c r="CT251" s="74"/>
      <c r="CU251" s="74"/>
      <c r="CV251" s="74"/>
      <c r="CW251" s="74"/>
      <c r="CX251" s="74"/>
      <c r="CY251" s="74"/>
      <c r="CZ251" s="74"/>
      <c r="DA251" s="74"/>
      <c r="DB251" s="74"/>
      <c r="DC251" s="74"/>
      <c r="DD251" s="74"/>
      <c r="DE251" s="74"/>
      <c r="DF251" s="74"/>
      <c r="DG251" s="72"/>
      <c r="DH251" s="72"/>
      <c r="DI251" s="72"/>
      <c r="DJ251" s="72"/>
      <c r="DK251" s="72"/>
      <c r="DL251" s="72"/>
      <c r="DM251" s="72"/>
      <c r="DN251" s="72"/>
      <c r="DO251" s="72"/>
      <c r="DP251" s="72"/>
      <c r="DQ251" s="72"/>
      <c r="DR251" s="72"/>
      <c r="DS251" s="72" t="s">
        <v>5399</v>
      </c>
      <c r="DT251" s="72"/>
      <c r="DU251" s="72"/>
      <c r="DV251" s="72"/>
      <c r="DW251" s="72"/>
      <c r="DX251" s="72"/>
      <c r="DY251" s="72"/>
      <c r="DZ251" s="72"/>
      <c r="EA251" s="72"/>
      <c r="EB251" s="72" t="s">
        <v>5400</v>
      </c>
      <c r="EC251" s="72"/>
      <c r="ED251" s="72"/>
    </row>
    <row r="252" spans="93:134" x14ac:dyDescent="0.15">
      <c r="CS252" s="73" t="s">
        <v>3761</v>
      </c>
      <c r="DS252" s="71" t="s">
        <v>5401</v>
      </c>
      <c r="EB252" s="71" t="s">
        <v>4700</v>
      </c>
    </row>
    <row r="253" spans="93:134" x14ac:dyDescent="0.15">
      <c r="CO253" s="74"/>
      <c r="CP253" s="74"/>
      <c r="CQ253" s="74"/>
      <c r="CR253" s="74"/>
      <c r="CS253" s="74" t="s">
        <v>3789</v>
      </c>
      <c r="CT253" s="74"/>
      <c r="CU253" s="74"/>
      <c r="CV253" s="74"/>
      <c r="CW253" s="74"/>
      <c r="CX253" s="74"/>
      <c r="CY253" s="74"/>
      <c r="CZ253" s="74"/>
      <c r="DA253" s="74"/>
      <c r="DB253" s="74"/>
      <c r="DC253" s="74"/>
      <c r="DD253" s="74"/>
      <c r="DE253" s="74"/>
      <c r="DF253" s="74"/>
      <c r="DG253" s="72"/>
      <c r="DH253" s="72"/>
      <c r="DI253" s="72"/>
      <c r="DJ253" s="72"/>
      <c r="DK253" s="72"/>
      <c r="DL253" s="72"/>
      <c r="DM253" s="72"/>
      <c r="DN253" s="72"/>
      <c r="DO253" s="72"/>
      <c r="DP253" s="72"/>
      <c r="DQ253" s="72"/>
      <c r="DR253" s="72"/>
      <c r="DS253" s="72" t="s">
        <v>5402</v>
      </c>
      <c r="DT253" s="72"/>
      <c r="DU253" s="72"/>
      <c r="DV253" s="72"/>
      <c r="DW253" s="72"/>
      <c r="DX253" s="72"/>
      <c r="DY253" s="72"/>
      <c r="DZ253" s="72"/>
      <c r="EA253" s="72"/>
      <c r="EB253" s="72" t="s">
        <v>4714</v>
      </c>
      <c r="EC253" s="72"/>
      <c r="ED253" s="72"/>
    </row>
    <row r="254" spans="93:134" x14ac:dyDescent="0.15">
      <c r="CS254" s="73" t="s">
        <v>3816</v>
      </c>
      <c r="DS254" s="71" t="s">
        <v>5403</v>
      </c>
      <c r="EB254" s="71" t="s">
        <v>5404</v>
      </c>
    </row>
    <row r="255" spans="93:134" x14ac:dyDescent="0.15">
      <c r="CO255" s="74"/>
      <c r="CP255" s="74"/>
      <c r="CQ255" s="74"/>
      <c r="CR255" s="74"/>
      <c r="CS255" s="74" t="s">
        <v>3844</v>
      </c>
      <c r="CT255" s="74"/>
      <c r="CU255" s="74"/>
      <c r="CV255" s="74"/>
      <c r="CW255" s="74"/>
      <c r="CX255" s="74"/>
      <c r="CY255" s="74"/>
      <c r="CZ255" s="74"/>
      <c r="DA255" s="74"/>
      <c r="DB255" s="74"/>
      <c r="DC255" s="74"/>
      <c r="DD255" s="74"/>
      <c r="DE255" s="74"/>
      <c r="DF255" s="74"/>
      <c r="DG255" s="72"/>
      <c r="DH255" s="72"/>
      <c r="DI255" s="72"/>
      <c r="DJ255" s="72"/>
      <c r="DK255" s="72"/>
      <c r="DL255" s="72"/>
      <c r="DM255" s="72"/>
      <c r="DN255" s="72"/>
      <c r="DO255" s="72"/>
      <c r="DP255" s="72"/>
      <c r="DQ255" s="72"/>
      <c r="DR255" s="72"/>
      <c r="DS255" s="72" t="s">
        <v>5405</v>
      </c>
      <c r="DT255" s="72"/>
      <c r="DU255" s="72"/>
      <c r="DV255" s="72"/>
      <c r="DW255" s="72"/>
      <c r="DX255" s="72"/>
      <c r="DY255" s="72"/>
      <c r="DZ255" s="72"/>
      <c r="EA255" s="72"/>
      <c r="EB255" s="72" t="s">
        <v>5406</v>
      </c>
      <c r="EC255" s="72"/>
      <c r="ED255" s="72"/>
    </row>
    <row r="256" spans="93:134" x14ac:dyDescent="0.15">
      <c r="CS256" s="73" t="s">
        <v>3872</v>
      </c>
      <c r="DS256" s="71" t="s">
        <v>5407</v>
      </c>
      <c r="EB256" s="71" t="s">
        <v>5408</v>
      </c>
    </row>
    <row r="257" spans="93:134" x14ac:dyDescent="0.15">
      <c r="CO257" s="74"/>
      <c r="CP257" s="74"/>
      <c r="CQ257" s="74"/>
      <c r="CR257" s="74"/>
      <c r="CS257" s="74" t="s">
        <v>5409</v>
      </c>
      <c r="CT257" s="74"/>
      <c r="CU257" s="74"/>
      <c r="CV257" s="74"/>
      <c r="CW257" s="74"/>
      <c r="CX257" s="74"/>
      <c r="CY257" s="74"/>
      <c r="CZ257" s="74"/>
      <c r="DA257" s="74"/>
      <c r="DB257" s="74"/>
      <c r="DC257" s="74"/>
      <c r="DD257" s="74"/>
      <c r="DE257" s="74"/>
      <c r="DF257" s="74"/>
      <c r="DG257" s="72"/>
      <c r="DH257" s="72"/>
      <c r="DI257" s="72"/>
      <c r="DJ257" s="72"/>
      <c r="DK257" s="72"/>
      <c r="DL257" s="72"/>
      <c r="DM257" s="72"/>
      <c r="DN257" s="72"/>
      <c r="DO257" s="72"/>
      <c r="DP257" s="72"/>
      <c r="DQ257" s="72"/>
      <c r="DR257" s="72"/>
      <c r="DS257" s="72" t="s">
        <v>5410</v>
      </c>
      <c r="DT257" s="72"/>
      <c r="DU257" s="72"/>
      <c r="DV257" s="72"/>
      <c r="DW257" s="72"/>
      <c r="DX257" s="72"/>
      <c r="DY257" s="72"/>
      <c r="DZ257" s="72"/>
      <c r="EA257" s="72"/>
      <c r="EB257" s="72" t="s">
        <v>5411</v>
      </c>
      <c r="EC257" s="72"/>
      <c r="ED257" s="72"/>
    </row>
    <row r="258" spans="93:134" x14ac:dyDescent="0.15">
      <c r="CS258" s="73" t="s">
        <v>5412</v>
      </c>
      <c r="DS258" s="71" t="s">
        <v>5413</v>
      </c>
      <c r="EB258" s="71" t="s">
        <v>5414</v>
      </c>
    </row>
    <row r="259" spans="93:134" x14ac:dyDescent="0.15">
      <c r="CO259" s="74"/>
      <c r="CP259" s="74"/>
      <c r="CQ259" s="74"/>
      <c r="CR259" s="74"/>
      <c r="CS259" s="74" t="s">
        <v>5415</v>
      </c>
      <c r="CT259" s="74"/>
      <c r="CU259" s="74"/>
      <c r="CV259" s="74"/>
      <c r="CW259" s="74"/>
      <c r="CX259" s="74"/>
      <c r="CY259" s="74"/>
      <c r="CZ259" s="74"/>
      <c r="DA259" s="74"/>
      <c r="DB259" s="74"/>
      <c r="DC259" s="74"/>
      <c r="DD259" s="74"/>
      <c r="DE259" s="74"/>
      <c r="DF259" s="74"/>
      <c r="DG259" s="72"/>
      <c r="DH259" s="72"/>
      <c r="DI259" s="72"/>
      <c r="DJ259" s="72"/>
      <c r="DK259" s="72"/>
      <c r="DL259" s="72"/>
      <c r="DM259" s="72"/>
      <c r="DN259" s="72"/>
      <c r="DO259" s="72"/>
      <c r="DP259" s="72"/>
      <c r="DQ259" s="72"/>
      <c r="DR259" s="72"/>
      <c r="DS259" s="72" t="s">
        <v>5416</v>
      </c>
      <c r="DT259" s="72"/>
      <c r="DU259" s="72"/>
      <c r="DV259" s="72"/>
      <c r="DW259" s="72"/>
      <c r="DX259" s="72"/>
      <c r="DY259" s="72"/>
      <c r="DZ259" s="72"/>
      <c r="EA259" s="72"/>
      <c r="EB259" s="72" t="s">
        <v>5417</v>
      </c>
      <c r="EC259" s="72"/>
      <c r="ED259" s="72"/>
    </row>
    <row r="260" spans="93:134" x14ac:dyDescent="0.15">
      <c r="CO260" s="77"/>
      <c r="CP260" s="77"/>
      <c r="CQ260" s="77"/>
      <c r="CR260" s="77"/>
      <c r="CS260" s="77" t="s">
        <v>5418</v>
      </c>
      <c r="CT260" s="77"/>
      <c r="CU260" s="77"/>
      <c r="CV260" s="77"/>
      <c r="CW260" s="77"/>
      <c r="CX260" s="77"/>
      <c r="CY260" s="77"/>
      <c r="CZ260" s="77"/>
      <c r="DA260" s="77"/>
      <c r="DB260" s="77"/>
      <c r="DC260" s="77"/>
      <c r="DD260" s="77"/>
      <c r="DE260" s="77"/>
      <c r="DF260" s="77"/>
      <c r="DG260" s="78"/>
      <c r="DH260" s="78"/>
      <c r="DI260" s="78"/>
      <c r="DJ260" s="78"/>
      <c r="DK260" s="78"/>
      <c r="DL260" s="78"/>
      <c r="DM260" s="78"/>
      <c r="DN260" s="78"/>
      <c r="DO260" s="78"/>
      <c r="DP260" s="78"/>
      <c r="DQ260" s="78"/>
      <c r="DR260" s="78"/>
      <c r="DS260" s="78" t="s">
        <v>5419</v>
      </c>
      <c r="DT260" s="78"/>
      <c r="DU260" s="78"/>
      <c r="DV260" s="78"/>
      <c r="DW260" s="78"/>
      <c r="DX260" s="78"/>
      <c r="DY260" s="78"/>
      <c r="DZ260" s="78"/>
      <c r="EA260" s="78"/>
      <c r="EB260" s="78" t="s">
        <v>5420</v>
      </c>
      <c r="EC260" s="78"/>
      <c r="ED260" s="78"/>
    </row>
    <row r="261" spans="93:134" x14ac:dyDescent="0.15">
      <c r="DS261" s="71" t="s">
        <v>5421</v>
      </c>
      <c r="EB261" s="71" t="s">
        <v>5422</v>
      </c>
    </row>
    <row r="262" spans="93:134" x14ac:dyDescent="0.15">
      <c r="DS262" s="71" t="s">
        <v>5423</v>
      </c>
      <c r="EB262" s="71" t="s">
        <v>5424</v>
      </c>
    </row>
    <row r="263" spans="93:134" x14ac:dyDescent="0.15">
      <c r="DS263" s="71" t="s">
        <v>5425</v>
      </c>
      <c r="EB263" s="71" t="s">
        <v>5426</v>
      </c>
    </row>
    <row r="264" spans="93:134" x14ac:dyDescent="0.15">
      <c r="DS264" s="71" t="s">
        <v>5427</v>
      </c>
      <c r="EB264" s="71" t="s">
        <v>5428</v>
      </c>
    </row>
    <row r="265" spans="93:134" x14ac:dyDescent="0.15">
      <c r="DS265" s="71" t="s">
        <v>5429</v>
      </c>
      <c r="EB265" s="71" t="s">
        <v>5430</v>
      </c>
    </row>
    <row r="266" spans="93:134" x14ac:dyDescent="0.15">
      <c r="DS266" s="71" t="s">
        <v>5431</v>
      </c>
      <c r="EB266" s="71" t="s">
        <v>5432</v>
      </c>
    </row>
    <row r="267" spans="93:134" x14ac:dyDescent="0.15">
      <c r="DS267" s="71" t="s">
        <v>5433</v>
      </c>
      <c r="EB267" s="71" t="s">
        <v>5434</v>
      </c>
    </row>
    <row r="268" spans="93:134" x14ac:dyDescent="0.15">
      <c r="DS268" s="71" t="s">
        <v>5435</v>
      </c>
      <c r="EB268" s="71" t="s">
        <v>5436</v>
      </c>
    </row>
    <row r="269" spans="93:134" x14ac:dyDescent="0.15">
      <c r="DS269" s="71" t="s">
        <v>5437</v>
      </c>
      <c r="EB269" s="71" t="s">
        <v>5438</v>
      </c>
    </row>
    <row r="270" spans="93:134" x14ac:dyDescent="0.15">
      <c r="DS270" s="71" t="s">
        <v>5439</v>
      </c>
      <c r="EB270" s="71" t="s">
        <v>5440</v>
      </c>
    </row>
    <row r="271" spans="93:134" x14ac:dyDescent="0.15">
      <c r="DS271" s="71" t="s">
        <v>5441</v>
      </c>
      <c r="EB271" s="71" t="s">
        <v>5442</v>
      </c>
    </row>
    <row r="272" spans="93:134" x14ac:dyDescent="0.15">
      <c r="DS272" s="71" t="s">
        <v>5443</v>
      </c>
      <c r="EB272" s="71" t="s">
        <v>5444</v>
      </c>
    </row>
    <row r="273" spans="123:132" x14ac:dyDescent="0.15">
      <c r="DS273" s="71" t="s">
        <v>5445</v>
      </c>
      <c r="EB273" s="71" t="s">
        <v>5446</v>
      </c>
    </row>
    <row r="274" spans="123:132" x14ac:dyDescent="0.15">
      <c r="DS274" s="71" t="s">
        <v>5447</v>
      </c>
      <c r="EB274" s="71" t="s">
        <v>5448</v>
      </c>
    </row>
  </sheetData>
  <phoneticPr fontId="2"/>
  <dataValidations count="2">
    <dataValidation imeMode="off" allowBlank="1" showInputMessage="1" showErrorMessage="1" sqref="B2:B1048576"/>
    <dataValidation imeMode="on" allowBlank="1" showInputMessage="1" showErrorMessage="1" sqref="B1"/>
  </dataValidations>
  <pageMargins left="0.7" right="0.7" top="0.75" bottom="0.75" header="0.3" footer="0.3"/>
  <tableParts count="3">
    <tablePart r:id="rId1"/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マニュアル</vt:lpstr>
      <vt:lpstr>入力シート</vt:lpstr>
      <vt:lpstr>土地売買等届出書</vt:lpstr>
      <vt:lpstr>設定シート</vt:lpstr>
      <vt:lpstr>マニュアル!Print_Area</vt:lpstr>
      <vt:lpstr>土地売買等届出書!Print_Area</vt:lpstr>
      <vt:lpstr>入力シート!Print_Area</vt:lpstr>
      <vt:lpstr>テーブル1</vt:lpstr>
      <vt:lpstr>利用目的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藤谷 佳秋</dc:creator>
  <cp:lastModifiedBy>Administrator</cp:lastModifiedBy>
  <cp:lastPrinted>2022-08-15T06:13:02Z</cp:lastPrinted>
  <dcterms:created xsi:type="dcterms:W3CDTF">2022-10-14T07:47:10Z</dcterms:created>
  <dcterms:modified xsi:type="dcterms:W3CDTF">2024-06-13T06:10:18Z</dcterms:modified>
</cp:coreProperties>
</file>