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0AC\share\170_受益者負担の適正化\010_受益者負担の適正化\2019（H31）度\080_公表資料（最新）\"/>
    </mc:Choice>
  </mc:AlternateContent>
  <bookViews>
    <workbookView xWindow="915" yWindow="6915" windowWidth="19230" windowHeight="6870"/>
  </bookViews>
  <sheets>
    <sheet name="30年度決算(施設)" sheetId="1" r:id="rId1"/>
    <sheet name="25年度決算" sheetId="2" state="hidden" r:id="rId2"/>
    <sheet name="24年度決算" sheetId="3" state="hidden" r:id="rId3"/>
    <sheet name="23年度決算（参考・公表済み）" sheetId="4" state="hidden" r:id="rId4"/>
    <sheet name="凡例（施設）" sheetId="5" r:id="rId5"/>
  </sheets>
  <definedNames>
    <definedName name="_xlnm._FilterDatabase" localSheetId="3" hidden="1">'23年度決算（参考・公表済み）'!$B$3:$L$64</definedName>
    <definedName name="_xlnm._FilterDatabase" localSheetId="2" hidden="1">'24年度決算'!$B$3:$L$64</definedName>
    <definedName name="_xlnm._FilterDatabase" localSheetId="1" hidden="1">'25年度決算'!$B$3:$L$64</definedName>
    <definedName name="_xlnm._FilterDatabase" localSheetId="0" hidden="1">'30年度決算(施設)'!$A$5:$M$61</definedName>
    <definedName name="_xlnm._FilterDatabase" localSheetId="4" hidden="1">'凡例（施設）'!$B$3:$L$5</definedName>
    <definedName name="_xlnm.Print_Area" localSheetId="3">'23年度決算（参考・公表済み）'!$A$1:$M$72</definedName>
    <definedName name="_xlnm.Print_Area" localSheetId="2">'24年度決算'!$A$1:$M$72</definedName>
    <definedName name="_xlnm.Print_Area" localSheetId="0">'30年度決算(施設)'!$A$1:$M$70</definedName>
    <definedName name="_xlnm.Print_Area" localSheetId="4">'凡例（施設）'!$A$1:$L$39</definedName>
    <definedName name="_xlnm.Print_Titles" localSheetId="3">'23年度決算（参考・公表済み）'!$B:$C,'23年度決算（参考・公表済み）'!$3:$4</definedName>
    <definedName name="_xlnm.Print_Titles" localSheetId="2">'24年度決算'!$B:$C,'24年度決算'!$3:$4</definedName>
    <definedName name="_xlnm.Print_Titles" localSheetId="0">'30年度決算(施設)'!$4:$5</definedName>
    <definedName name="_xlnm.Print_Titles" localSheetId="4">'凡例（施設）'!$B:$C,'凡例（施設）'!$3:$4</definedName>
    <definedName name="Z_044D20CE_B695_4BC1_A3B0_D60A68B6D73D_.wvu.Cols" localSheetId="0" hidden="1">'30年度決算(施設)'!#REF!,'30年度決算(施設)'!#REF!,'30年度決算(施設)'!#REF!,'30年度決算(施設)'!#REF!</definedName>
    <definedName name="Z_044D20CE_B695_4BC1_A3B0_D60A68B6D73D_.wvu.FilterData" localSheetId="3" hidden="1">'23年度決算（参考・公表済み）'!$B$3:$L$64</definedName>
    <definedName name="Z_044D20CE_B695_4BC1_A3B0_D60A68B6D73D_.wvu.FilterData" localSheetId="2" hidden="1">'24年度決算'!$B$3:$L$64</definedName>
    <definedName name="Z_044D20CE_B695_4BC1_A3B0_D60A68B6D73D_.wvu.FilterData" localSheetId="1" hidden="1">'25年度決算'!$B$3:$L$64</definedName>
    <definedName name="Z_044D20CE_B695_4BC1_A3B0_D60A68B6D73D_.wvu.FilterData" localSheetId="0" hidden="1">'30年度決算(施設)'!$A$5:$M$5</definedName>
    <definedName name="Z_044D20CE_B695_4BC1_A3B0_D60A68B6D73D_.wvu.FilterData" localSheetId="4" hidden="1">'凡例（施設）'!$B$3:$L$5</definedName>
    <definedName name="Z_044D20CE_B695_4BC1_A3B0_D60A68B6D73D_.wvu.PrintArea" localSheetId="3" hidden="1">'23年度決算（参考・公表済み）'!$A$1:$M$72</definedName>
    <definedName name="Z_044D20CE_B695_4BC1_A3B0_D60A68B6D73D_.wvu.PrintArea" localSheetId="2" hidden="1">'24年度決算'!$A$1:$M$72</definedName>
    <definedName name="Z_044D20CE_B695_4BC1_A3B0_D60A68B6D73D_.wvu.PrintArea" localSheetId="1" hidden="1">'25年度決算'!$A$1:$M$72</definedName>
    <definedName name="Z_044D20CE_B695_4BC1_A3B0_D60A68B6D73D_.wvu.PrintArea" localSheetId="0" hidden="1">'30年度決算(施設)'!$A$1:$M$69</definedName>
    <definedName name="Z_044D20CE_B695_4BC1_A3B0_D60A68B6D73D_.wvu.PrintArea" localSheetId="4" hidden="1">'凡例（施設）'!$A$1:$L$39</definedName>
    <definedName name="Z_044D20CE_B695_4BC1_A3B0_D60A68B6D73D_.wvu.PrintTitles" localSheetId="3" hidden="1">'23年度決算（参考・公表済み）'!$B:$C,'23年度決算（参考・公表済み）'!$3:$4</definedName>
    <definedName name="Z_044D20CE_B695_4BC1_A3B0_D60A68B6D73D_.wvu.PrintTitles" localSheetId="2" hidden="1">'24年度決算'!$B:$C,'24年度決算'!$3:$4</definedName>
    <definedName name="Z_044D20CE_B695_4BC1_A3B0_D60A68B6D73D_.wvu.PrintTitles" localSheetId="1" hidden="1">'25年度決算'!$B:$C,'25年度決算'!$3:$4</definedName>
    <definedName name="Z_044D20CE_B695_4BC1_A3B0_D60A68B6D73D_.wvu.PrintTitles" localSheetId="0" hidden="1">'30年度決算(施設)'!$B:$C,'30年度決算(施設)'!$4:$5</definedName>
    <definedName name="Z_044D20CE_B695_4BC1_A3B0_D60A68B6D73D_.wvu.PrintTitles" localSheetId="4" hidden="1">'凡例（施設）'!$B:$C,'凡例（施設）'!$3:$4</definedName>
    <definedName name="Z_059B7AB1_A73C_4BC5_991D_327B0179F92D_.wvu.Cols" localSheetId="0" hidden="1">'30年度決算(施設)'!#REF!,'30年度決算(施設)'!#REF!,'30年度決算(施設)'!#REF!,'30年度決算(施設)'!#REF!</definedName>
    <definedName name="Z_059B7AB1_A73C_4BC5_991D_327B0179F92D_.wvu.FilterData" localSheetId="3" hidden="1">'23年度決算（参考・公表済み）'!$B$3:$L$64</definedName>
    <definedName name="Z_059B7AB1_A73C_4BC5_991D_327B0179F92D_.wvu.FilterData" localSheetId="2" hidden="1">'24年度決算'!$B$3:$L$64</definedName>
    <definedName name="Z_059B7AB1_A73C_4BC5_991D_327B0179F92D_.wvu.FilterData" localSheetId="1" hidden="1">'25年度決算'!$B$3:$L$64</definedName>
    <definedName name="Z_059B7AB1_A73C_4BC5_991D_327B0179F92D_.wvu.FilterData" localSheetId="0" hidden="1">'30年度決算(施設)'!$A$5:$M$61</definedName>
    <definedName name="Z_059B7AB1_A73C_4BC5_991D_327B0179F92D_.wvu.FilterData" localSheetId="4" hidden="1">'凡例（施設）'!$B$3:$L$5</definedName>
    <definedName name="Z_059B7AB1_A73C_4BC5_991D_327B0179F92D_.wvu.PrintArea" localSheetId="3" hidden="1">'23年度決算（参考・公表済み）'!$A$1:$M$72</definedName>
    <definedName name="Z_059B7AB1_A73C_4BC5_991D_327B0179F92D_.wvu.PrintArea" localSheetId="2" hidden="1">'24年度決算'!$A$1:$M$72</definedName>
    <definedName name="Z_059B7AB1_A73C_4BC5_991D_327B0179F92D_.wvu.PrintArea" localSheetId="4" hidden="1">'凡例（施設）'!$A$1:$L$39</definedName>
    <definedName name="Z_059B7AB1_A73C_4BC5_991D_327B0179F92D_.wvu.PrintTitles" localSheetId="3" hidden="1">'23年度決算（参考・公表済み）'!$B:$C,'23年度決算（参考・公表済み）'!$3:$4</definedName>
    <definedName name="Z_059B7AB1_A73C_4BC5_991D_327B0179F92D_.wvu.PrintTitles" localSheetId="2" hidden="1">'24年度決算'!$B:$C,'24年度決算'!$3:$4</definedName>
    <definedName name="Z_059B7AB1_A73C_4BC5_991D_327B0179F92D_.wvu.PrintTitles" localSheetId="4" hidden="1">'凡例（施設）'!$B:$C,'凡例（施設）'!$3:$4</definedName>
    <definedName name="Z_0A60D169_EA4D_42F0_A2F3_528073C1F4D5_.wvu.Cols" localSheetId="0" hidden="1">'30年度決算(施設)'!#REF!,'30年度決算(施設)'!#REF!,'30年度決算(施設)'!#REF!</definedName>
    <definedName name="Z_0A60D169_EA4D_42F0_A2F3_528073C1F4D5_.wvu.FilterData" localSheetId="3" hidden="1">'23年度決算（参考・公表済み）'!$B$3:$L$64</definedName>
    <definedName name="Z_0A60D169_EA4D_42F0_A2F3_528073C1F4D5_.wvu.FilterData" localSheetId="2" hidden="1">'24年度決算'!$B$3:$L$64</definedName>
    <definedName name="Z_0A60D169_EA4D_42F0_A2F3_528073C1F4D5_.wvu.FilterData" localSheetId="1" hidden="1">'25年度決算'!$B$3:$L$64</definedName>
    <definedName name="Z_0A60D169_EA4D_42F0_A2F3_528073C1F4D5_.wvu.FilterData" localSheetId="0" hidden="1">'30年度決算(施設)'!$A$5:$M$61</definedName>
    <definedName name="Z_0A60D169_EA4D_42F0_A2F3_528073C1F4D5_.wvu.FilterData" localSheetId="4" hidden="1">'凡例（施設）'!$B$3:$L$5</definedName>
    <definedName name="Z_0A60D169_EA4D_42F0_A2F3_528073C1F4D5_.wvu.PrintArea" localSheetId="3" hidden="1">'23年度決算（参考・公表済み）'!$A$1:$M$72</definedName>
    <definedName name="Z_0A60D169_EA4D_42F0_A2F3_528073C1F4D5_.wvu.PrintArea" localSheetId="2" hidden="1">'24年度決算'!$A$1:$M$72</definedName>
    <definedName name="Z_0A60D169_EA4D_42F0_A2F3_528073C1F4D5_.wvu.PrintArea" localSheetId="0" hidden="1">'30年度決算(施設)'!$A$1:$M$70</definedName>
    <definedName name="Z_0A60D169_EA4D_42F0_A2F3_528073C1F4D5_.wvu.PrintArea" localSheetId="4" hidden="1">'凡例（施設）'!$A$1:$L$39</definedName>
    <definedName name="Z_0A60D169_EA4D_42F0_A2F3_528073C1F4D5_.wvu.PrintTitles" localSheetId="3" hidden="1">'23年度決算（参考・公表済み）'!$B:$C,'23年度決算（参考・公表済み）'!$3:$4</definedName>
    <definedName name="Z_0A60D169_EA4D_42F0_A2F3_528073C1F4D5_.wvu.PrintTitles" localSheetId="2" hidden="1">'24年度決算'!$B:$C,'24年度決算'!$3:$4</definedName>
    <definedName name="Z_0A60D169_EA4D_42F0_A2F3_528073C1F4D5_.wvu.PrintTitles" localSheetId="0" hidden="1">'30年度決算(施設)'!$4:$5</definedName>
    <definedName name="Z_0A60D169_EA4D_42F0_A2F3_528073C1F4D5_.wvu.PrintTitles" localSheetId="4" hidden="1">'凡例（施設）'!$B:$C,'凡例（施設）'!$3:$4</definedName>
    <definedName name="Z_0A60D169_EA4D_42F0_A2F3_528073C1F4D5_.wvu.Rows" localSheetId="0" hidden="1">'30年度決算(施設)'!$3:$3,'30年度決算(施設)'!$62:$62</definedName>
    <definedName name="Z_0BB2ECCB_433A_478D_BC68_8EAEF57773B0_.wvu.Cols" localSheetId="0" hidden="1">'30年度決算(施設)'!#REF!,'30年度決算(施設)'!#REF!,'30年度決算(施設)'!#REF!,'30年度決算(施設)'!#REF!</definedName>
    <definedName name="Z_0BB2ECCB_433A_478D_BC68_8EAEF57773B0_.wvu.FilterData" localSheetId="3" hidden="1">'23年度決算（参考・公表済み）'!$B$3:$L$64</definedName>
    <definedName name="Z_0BB2ECCB_433A_478D_BC68_8EAEF57773B0_.wvu.FilterData" localSheetId="2" hidden="1">'24年度決算'!$B$3:$L$64</definedName>
    <definedName name="Z_0BB2ECCB_433A_478D_BC68_8EAEF57773B0_.wvu.FilterData" localSheetId="1" hidden="1">'25年度決算'!$B$3:$L$64</definedName>
    <definedName name="Z_0BB2ECCB_433A_478D_BC68_8EAEF57773B0_.wvu.FilterData" localSheetId="0" hidden="1">'30年度決算(施設)'!$A$4:$M$61</definedName>
    <definedName name="Z_0BB2ECCB_433A_478D_BC68_8EAEF57773B0_.wvu.FilterData" localSheetId="4" hidden="1">'凡例（施設）'!$B$3:$L$5</definedName>
    <definedName name="Z_0BB2ECCB_433A_478D_BC68_8EAEF57773B0_.wvu.PrintArea" localSheetId="3" hidden="1">'23年度決算（参考・公表済み）'!$A$1:$M$72</definedName>
    <definedName name="Z_0BB2ECCB_433A_478D_BC68_8EAEF57773B0_.wvu.PrintArea" localSheetId="2" hidden="1">'24年度決算'!$A$1:$M$72</definedName>
    <definedName name="Z_0BB2ECCB_433A_478D_BC68_8EAEF57773B0_.wvu.PrintArea" localSheetId="1" hidden="1">'25年度決算'!$A$1:$M$72</definedName>
    <definedName name="Z_0BB2ECCB_433A_478D_BC68_8EAEF57773B0_.wvu.PrintArea" localSheetId="0" hidden="1">'30年度決算(施設)'!$A$1:$M$69</definedName>
    <definedName name="Z_0BB2ECCB_433A_478D_BC68_8EAEF57773B0_.wvu.PrintArea" localSheetId="4" hidden="1">'凡例（施設）'!$A$1:$L$39</definedName>
    <definedName name="Z_0BB2ECCB_433A_478D_BC68_8EAEF57773B0_.wvu.PrintTitles" localSheetId="3" hidden="1">'23年度決算（参考・公表済み）'!$B:$C,'23年度決算（参考・公表済み）'!$3:$4</definedName>
    <definedName name="Z_0BB2ECCB_433A_478D_BC68_8EAEF57773B0_.wvu.PrintTitles" localSheetId="2" hidden="1">'24年度決算'!$B:$C,'24年度決算'!$3:$4</definedName>
    <definedName name="Z_0BB2ECCB_433A_478D_BC68_8EAEF57773B0_.wvu.PrintTitles" localSheetId="1" hidden="1">'25年度決算'!$B:$C,'25年度決算'!$3:$4</definedName>
    <definedName name="Z_0BB2ECCB_433A_478D_BC68_8EAEF57773B0_.wvu.PrintTitles" localSheetId="0" hidden="1">'30年度決算(施設)'!$B:$C,'30年度決算(施設)'!$4:$5</definedName>
    <definedName name="Z_0BB2ECCB_433A_478D_BC68_8EAEF57773B0_.wvu.PrintTitles" localSheetId="4" hidden="1">'凡例（施設）'!$B:$C,'凡例（施設）'!$3:$4</definedName>
    <definedName name="Z_11001B3E_87DD_4EEE_B290_3C58C59609F3_.wvu.FilterData" localSheetId="3" hidden="1">'23年度決算（参考・公表済み）'!$B$3:$L$64</definedName>
    <definedName name="Z_11001B3E_87DD_4EEE_B290_3C58C59609F3_.wvu.FilterData" localSheetId="2" hidden="1">'24年度決算'!$B$3:$L$64</definedName>
    <definedName name="Z_11001B3E_87DD_4EEE_B290_3C58C59609F3_.wvu.FilterData" localSheetId="1" hidden="1">'25年度決算'!$B$3:$L$64</definedName>
    <definedName name="Z_11001B3E_87DD_4EEE_B290_3C58C59609F3_.wvu.FilterData" localSheetId="0" hidden="1">'30年度決算(施設)'!$A$4:$M$61</definedName>
    <definedName name="Z_11001B3E_87DD_4EEE_B290_3C58C59609F3_.wvu.FilterData" localSheetId="4" hidden="1">'凡例（施設）'!$B$3:$L$5</definedName>
    <definedName name="Z_11001B3E_87DD_4EEE_B290_3C58C59609F3_.wvu.PrintArea" localSheetId="3" hidden="1">'23年度決算（参考・公表済み）'!$A$1:$M$72</definedName>
    <definedName name="Z_11001B3E_87DD_4EEE_B290_3C58C59609F3_.wvu.PrintArea" localSheetId="2" hidden="1">'24年度決算'!$A$1:$M$72</definedName>
    <definedName name="Z_11001B3E_87DD_4EEE_B290_3C58C59609F3_.wvu.PrintArea" localSheetId="1" hidden="1">'25年度決算'!$A$1:$M$72</definedName>
    <definedName name="Z_11001B3E_87DD_4EEE_B290_3C58C59609F3_.wvu.PrintArea" localSheetId="0" hidden="1">'30年度決算(施設)'!$A$1:$M$69</definedName>
    <definedName name="Z_11001B3E_87DD_4EEE_B290_3C58C59609F3_.wvu.PrintArea" localSheetId="4" hidden="1">'凡例（施設）'!$A$1:$L$39</definedName>
    <definedName name="Z_11001B3E_87DD_4EEE_B290_3C58C59609F3_.wvu.PrintTitles" localSheetId="3" hidden="1">'23年度決算（参考・公表済み）'!$B:$C,'23年度決算（参考・公表済み）'!$3:$4</definedName>
    <definedName name="Z_11001B3E_87DD_4EEE_B290_3C58C59609F3_.wvu.PrintTitles" localSheetId="2" hidden="1">'24年度決算'!$B:$C,'24年度決算'!$3:$4</definedName>
    <definedName name="Z_11001B3E_87DD_4EEE_B290_3C58C59609F3_.wvu.PrintTitles" localSheetId="1" hidden="1">'25年度決算'!$B:$C,'25年度決算'!$3:$4</definedName>
    <definedName name="Z_11001B3E_87DD_4EEE_B290_3C58C59609F3_.wvu.PrintTitles" localSheetId="0" hidden="1">'30年度決算(施設)'!$B:$C,'30年度決算(施設)'!$4:$5</definedName>
    <definedName name="Z_11001B3E_87DD_4EEE_B290_3C58C59609F3_.wvu.PrintTitles" localSheetId="4" hidden="1">'凡例（施設）'!$B:$C,'凡例（施設）'!$3:$4</definedName>
    <definedName name="Z_19095B01_EB70_4978_A824_089E8010321E_.wvu.Cols" localSheetId="0" hidden="1">'30年度決算(施設)'!#REF!,'30年度決算(施設)'!#REF!,'30年度決算(施設)'!#REF!,'30年度決算(施設)'!#REF!</definedName>
    <definedName name="Z_19095B01_EB70_4978_A824_089E8010321E_.wvu.FilterData" localSheetId="3" hidden="1">'23年度決算（参考・公表済み）'!$B$3:$L$64</definedName>
    <definedName name="Z_19095B01_EB70_4978_A824_089E8010321E_.wvu.FilterData" localSheetId="2" hidden="1">'24年度決算'!$B$3:$L$64</definedName>
    <definedName name="Z_19095B01_EB70_4978_A824_089E8010321E_.wvu.FilterData" localSheetId="1" hidden="1">'25年度決算'!$B$3:$L$64</definedName>
    <definedName name="Z_19095B01_EB70_4978_A824_089E8010321E_.wvu.FilterData" localSheetId="0" hidden="1">'30年度決算(施設)'!$A$4:$M$61</definedName>
    <definedName name="Z_19095B01_EB70_4978_A824_089E8010321E_.wvu.FilterData" localSheetId="4" hidden="1">'凡例（施設）'!$B$3:$L$5</definedName>
    <definedName name="Z_19095B01_EB70_4978_A824_089E8010321E_.wvu.PrintArea" localSheetId="3" hidden="1">'23年度決算（参考・公表済み）'!$A$1:$M$72</definedName>
    <definedName name="Z_19095B01_EB70_4978_A824_089E8010321E_.wvu.PrintArea" localSheetId="2" hidden="1">'24年度決算'!$A$1:$M$72</definedName>
    <definedName name="Z_19095B01_EB70_4978_A824_089E8010321E_.wvu.PrintArea" localSheetId="4" hidden="1">'凡例（施設）'!$A$1:$L$39</definedName>
    <definedName name="Z_19095B01_EB70_4978_A824_089E8010321E_.wvu.PrintTitles" localSheetId="3" hidden="1">'23年度決算（参考・公表済み）'!$B:$C,'23年度決算（参考・公表済み）'!$3:$4</definedName>
    <definedName name="Z_19095B01_EB70_4978_A824_089E8010321E_.wvu.PrintTitles" localSheetId="2" hidden="1">'24年度決算'!$B:$C,'24年度決算'!$3:$4</definedName>
    <definedName name="Z_19095B01_EB70_4978_A824_089E8010321E_.wvu.PrintTitles" localSheetId="4" hidden="1">'凡例（施設）'!$B:$C,'凡例（施設）'!$3:$4</definedName>
    <definedName name="Z_1ADEBCB8_9FB3_4DB2_BD49_E19DCBC61CF4_.wvu.FilterData" localSheetId="3" hidden="1">'23年度決算（参考・公表済み）'!$B$3:$L$64</definedName>
    <definedName name="Z_1ADEBCB8_9FB3_4DB2_BD49_E19DCBC61CF4_.wvu.FilterData" localSheetId="2" hidden="1">'24年度決算'!$B$3:$L$64</definedName>
    <definedName name="Z_1ADEBCB8_9FB3_4DB2_BD49_E19DCBC61CF4_.wvu.FilterData" localSheetId="1" hidden="1">'25年度決算'!$B$3:$L$64</definedName>
    <definedName name="Z_1ADEBCB8_9FB3_4DB2_BD49_E19DCBC61CF4_.wvu.FilterData" localSheetId="0" hidden="1">'30年度決算(施設)'!$A$4:$M$61</definedName>
    <definedName name="Z_1ADEBCB8_9FB3_4DB2_BD49_E19DCBC61CF4_.wvu.FilterData" localSheetId="4" hidden="1">'凡例（施設）'!$B$3:$L$5</definedName>
    <definedName name="Z_1ADEBCB8_9FB3_4DB2_BD49_E19DCBC61CF4_.wvu.PrintArea" localSheetId="3" hidden="1">'23年度決算（参考・公表済み）'!$A$1:$M$72</definedName>
    <definedName name="Z_1ADEBCB8_9FB3_4DB2_BD49_E19DCBC61CF4_.wvu.PrintArea" localSheetId="2" hidden="1">'24年度決算'!$A$1:$M$72</definedName>
    <definedName name="Z_1ADEBCB8_9FB3_4DB2_BD49_E19DCBC61CF4_.wvu.PrintArea" localSheetId="4" hidden="1">'凡例（施設）'!$A$1:$L$39</definedName>
    <definedName name="Z_1ADEBCB8_9FB3_4DB2_BD49_E19DCBC61CF4_.wvu.PrintTitles" localSheetId="3" hidden="1">'23年度決算（参考・公表済み）'!$B:$C,'23年度決算（参考・公表済み）'!$3:$4</definedName>
    <definedName name="Z_1ADEBCB8_9FB3_4DB2_BD49_E19DCBC61CF4_.wvu.PrintTitles" localSheetId="2" hidden="1">'24年度決算'!$B:$C,'24年度決算'!$3:$4</definedName>
    <definedName name="Z_1ADEBCB8_9FB3_4DB2_BD49_E19DCBC61CF4_.wvu.PrintTitles" localSheetId="4" hidden="1">'凡例（施設）'!$B:$C,'凡例（施設）'!$3:$4</definedName>
    <definedName name="Z_2EE33515_06C7_4ACF_A88B_A7FB8BA87F69_.wvu.Cols" localSheetId="3" hidden="1">'23年度決算（参考・公表済み）'!#REF!,'23年度決算（参考・公表済み）'!$F:$H</definedName>
    <definedName name="Z_2EE33515_06C7_4ACF_A88B_A7FB8BA87F69_.wvu.Cols" localSheetId="2" hidden="1">'24年度決算'!#REF!,'24年度決算'!$F:$H</definedName>
    <definedName name="Z_2EE33515_06C7_4ACF_A88B_A7FB8BA87F69_.wvu.Cols" localSheetId="1" hidden="1">'25年度決算'!#REF!,'25年度決算'!$F:$H</definedName>
    <definedName name="Z_2EE33515_06C7_4ACF_A88B_A7FB8BA87F69_.wvu.Cols" localSheetId="0" hidden="1">'30年度決算(施設)'!#REF!,'30年度決算(施設)'!$F:$H</definedName>
    <definedName name="Z_2EE33515_06C7_4ACF_A88B_A7FB8BA87F69_.wvu.Cols" localSheetId="4" hidden="1">'凡例（施設）'!#REF!,'凡例（施設）'!$F:$H</definedName>
    <definedName name="Z_2EE33515_06C7_4ACF_A88B_A7FB8BA87F69_.wvu.FilterData" localSheetId="3" hidden="1">'23年度決算（参考・公表済み）'!$B$3:$L$64</definedName>
    <definedName name="Z_2EE33515_06C7_4ACF_A88B_A7FB8BA87F69_.wvu.FilterData" localSheetId="2" hidden="1">'24年度決算'!$B$3:$L$64</definedName>
    <definedName name="Z_2EE33515_06C7_4ACF_A88B_A7FB8BA87F69_.wvu.FilterData" localSheetId="1" hidden="1">'25年度決算'!$B$3:$L$64</definedName>
    <definedName name="Z_2EE33515_06C7_4ACF_A88B_A7FB8BA87F69_.wvu.FilterData" localSheetId="0" hidden="1">'30年度決算(施設)'!$B$4:$L$61</definedName>
    <definedName name="Z_2EE33515_06C7_4ACF_A88B_A7FB8BA87F69_.wvu.FilterData" localSheetId="4" hidden="1">'凡例（施設）'!$B$3:$L$5</definedName>
    <definedName name="Z_2EE33515_06C7_4ACF_A88B_A7FB8BA87F69_.wvu.PrintArea" localSheetId="3" hidden="1">'23年度決算（参考・公表済み）'!$B$2:$H$64</definedName>
    <definedName name="Z_2EE33515_06C7_4ACF_A88B_A7FB8BA87F69_.wvu.PrintArea" localSheetId="2" hidden="1">'24年度決算'!$B$2:$H$64</definedName>
    <definedName name="Z_2EE33515_06C7_4ACF_A88B_A7FB8BA87F69_.wvu.PrintArea" localSheetId="1" hidden="1">'25年度決算'!$B$2:$H$64</definedName>
    <definedName name="Z_2EE33515_06C7_4ACF_A88B_A7FB8BA87F69_.wvu.PrintArea" localSheetId="0" hidden="1">'30年度決算(施設)'!$B$4:$H$61</definedName>
    <definedName name="Z_2EE33515_06C7_4ACF_A88B_A7FB8BA87F69_.wvu.PrintArea" localSheetId="4" hidden="1">'凡例（施設）'!$B$2:$H$5</definedName>
    <definedName name="Z_2EE33515_06C7_4ACF_A88B_A7FB8BA87F69_.wvu.PrintTitles" localSheetId="3" hidden="1">'23年度決算（参考・公表済み）'!$3:$4</definedName>
    <definedName name="Z_2EE33515_06C7_4ACF_A88B_A7FB8BA87F69_.wvu.PrintTitles" localSheetId="2" hidden="1">'24年度決算'!$3:$4</definedName>
    <definedName name="Z_2EE33515_06C7_4ACF_A88B_A7FB8BA87F69_.wvu.PrintTitles" localSheetId="1" hidden="1">'25年度決算'!$3:$4</definedName>
    <definedName name="Z_2EE33515_06C7_4ACF_A88B_A7FB8BA87F69_.wvu.PrintTitles" localSheetId="0" hidden="1">'30年度決算(施設)'!$4:$5</definedName>
    <definedName name="Z_2EE33515_06C7_4ACF_A88B_A7FB8BA87F69_.wvu.PrintTitles" localSheetId="4" hidden="1">'凡例（施設）'!$3:$4</definedName>
    <definedName name="Z_2EE33515_06C7_4ACF_A88B_A7FB8BA87F69_.wvu.Rows" localSheetId="3" hidden="1">'23年度決算（参考・公表済み）'!#REF!</definedName>
    <definedName name="Z_2EE33515_06C7_4ACF_A88B_A7FB8BA87F69_.wvu.Rows" localSheetId="2" hidden="1">'24年度決算'!#REF!</definedName>
    <definedName name="Z_2EE33515_06C7_4ACF_A88B_A7FB8BA87F69_.wvu.Rows" localSheetId="1" hidden="1">'25年度決算'!#REF!</definedName>
    <definedName name="Z_2EE33515_06C7_4ACF_A88B_A7FB8BA87F69_.wvu.Rows" localSheetId="0" hidden="1">'30年度決算(施設)'!#REF!</definedName>
    <definedName name="Z_2EE33515_06C7_4ACF_A88B_A7FB8BA87F69_.wvu.Rows" localSheetId="4" hidden="1">'凡例（施設）'!#REF!</definedName>
    <definedName name="Z_3A32E19C_D4D3_4CC1_9C3D_868EE45F055E_.wvu.FilterData" localSheetId="3" hidden="1">'23年度決算（参考・公表済み）'!$B$3:$L$64</definedName>
    <definedName name="Z_3A32E19C_D4D3_4CC1_9C3D_868EE45F055E_.wvu.FilterData" localSheetId="2" hidden="1">'24年度決算'!$B$3:$L$64</definedName>
    <definedName name="Z_3A32E19C_D4D3_4CC1_9C3D_868EE45F055E_.wvu.FilterData" localSheetId="1" hidden="1">'25年度決算'!$B$3:$L$64</definedName>
    <definedName name="Z_3A32E19C_D4D3_4CC1_9C3D_868EE45F055E_.wvu.FilterData" localSheetId="0" hidden="1">'30年度決算(施設)'!$B$4:$L$61</definedName>
    <definedName name="Z_3A32E19C_D4D3_4CC1_9C3D_868EE45F055E_.wvu.FilterData" localSheetId="4" hidden="1">'凡例（施設）'!$B$3:$L$5</definedName>
    <definedName name="Z_46CDB4E0_94DD_4DBD_BF60_0AFF6066F16A_.wvu.FilterData" localSheetId="0" hidden="1">'30年度決算(施設)'!$A$4:$M$61</definedName>
    <definedName name="Z_471F3EDC_F961_49D7_B3AD_428E17DCCF42_.wvu.FilterData" localSheetId="0" hidden="1">'30年度決算(施設)'!$A$4:$M$61</definedName>
    <definedName name="Z_4724C107_2586_4CA4_AE84_701A5ED764F6_.wvu.FilterData" localSheetId="3" hidden="1">'23年度決算（参考・公表済み）'!$B$3:$L$64</definedName>
    <definedName name="Z_4724C107_2586_4CA4_AE84_701A5ED764F6_.wvu.FilterData" localSheetId="2" hidden="1">'24年度決算'!$B$3:$L$64</definedName>
    <definedName name="Z_4724C107_2586_4CA4_AE84_701A5ED764F6_.wvu.FilterData" localSheetId="1" hidden="1">'25年度決算'!$B$3:$L$64</definedName>
    <definedName name="Z_4724C107_2586_4CA4_AE84_701A5ED764F6_.wvu.FilterData" localSheetId="0" hidden="1">'30年度決算(施設)'!$A$4:$M$61</definedName>
    <definedName name="Z_4724C107_2586_4CA4_AE84_701A5ED764F6_.wvu.FilterData" localSheetId="4" hidden="1">'凡例（施設）'!$B$3:$L$5</definedName>
    <definedName name="Z_4724C107_2586_4CA4_AE84_701A5ED764F6_.wvu.PrintArea" localSheetId="3" hidden="1">'23年度決算（参考・公表済み）'!$A$1:$M$72</definedName>
    <definedName name="Z_4724C107_2586_4CA4_AE84_701A5ED764F6_.wvu.PrintArea" localSheetId="2" hidden="1">'24年度決算'!$A$1:$M$72</definedName>
    <definedName name="Z_4724C107_2586_4CA4_AE84_701A5ED764F6_.wvu.PrintArea" localSheetId="1" hidden="1">'25年度決算'!$A$1:$M$72</definedName>
    <definedName name="Z_4724C107_2586_4CA4_AE84_701A5ED764F6_.wvu.PrintArea" localSheetId="0" hidden="1">'30年度決算(施設)'!$A$1:$M$69</definedName>
    <definedName name="Z_4724C107_2586_4CA4_AE84_701A5ED764F6_.wvu.PrintArea" localSheetId="4" hidden="1">'凡例（施設）'!$A$1:$L$39</definedName>
    <definedName name="Z_4724C107_2586_4CA4_AE84_701A5ED764F6_.wvu.PrintTitles" localSheetId="3" hidden="1">'23年度決算（参考・公表済み）'!$B:$C,'23年度決算（参考・公表済み）'!$3:$4</definedName>
    <definedName name="Z_4724C107_2586_4CA4_AE84_701A5ED764F6_.wvu.PrintTitles" localSheetId="2" hidden="1">'24年度決算'!$B:$C,'24年度決算'!$3:$4</definedName>
    <definedName name="Z_4724C107_2586_4CA4_AE84_701A5ED764F6_.wvu.PrintTitles" localSheetId="1" hidden="1">'25年度決算'!$B:$C,'25年度決算'!$3:$4</definedName>
    <definedName name="Z_4724C107_2586_4CA4_AE84_701A5ED764F6_.wvu.PrintTitles" localSheetId="0" hidden="1">'30年度決算(施設)'!$B:$C,'30年度決算(施設)'!$4:$5</definedName>
    <definedName name="Z_4724C107_2586_4CA4_AE84_701A5ED764F6_.wvu.PrintTitles" localSheetId="4" hidden="1">'凡例（施設）'!$B:$C,'凡例（施設）'!$3:$4</definedName>
    <definedName name="Z_47AE5BBD_A385_41BE_B786_2DF2D65C20C7_.wvu.Cols" localSheetId="0" hidden="1">'30年度決算(施設)'!#REF!,'30年度決算(施設)'!#REF!,'30年度決算(施設)'!#REF!,'30年度決算(施設)'!#REF!</definedName>
    <definedName name="Z_47AE5BBD_A385_41BE_B786_2DF2D65C20C7_.wvu.FilterData" localSheetId="3" hidden="1">'23年度決算（参考・公表済み）'!$B$3:$L$64</definedName>
    <definedName name="Z_47AE5BBD_A385_41BE_B786_2DF2D65C20C7_.wvu.FilterData" localSheetId="2" hidden="1">'24年度決算'!$B$3:$L$64</definedName>
    <definedName name="Z_47AE5BBD_A385_41BE_B786_2DF2D65C20C7_.wvu.FilterData" localSheetId="1" hidden="1">'25年度決算'!$B$3:$L$64</definedName>
    <definedName name="Z_47AE5BBD_A385_41BE_B786_2DF2D65C20C7_.wvu.FilterData" localSheetId="0" hidden="1">'30年度決算(施設)'!$A$5:$M$61</definedName>
    <definedName name="Z_47AE5BBD_A385_41BE_B786_2DF2D65C20C7_.wvu.FilterData" localSheetId="4" hidden="1">'凡例（施設）'!$B$3:$L$5</definedName>
    <definedName name="Z_47AE5BBD_A385_41BE_B786_2DF2D65C20C7_.wvu.PrintArea" localSheetId="3" hidden="1">'23年度決算（参考・公表済み）'!$A$1:$M$72</definedName>
    <definedName name="Z_47AE5BBD_A385_41BE_B786_2DF2D65C20C7_.wvu.PrintArea" localSheetId="2" hidden="1">'24年度決算'!$A$1:$M$72</definedName>
    <definedName name="Z_47AE5BBD_A385_41BE_B786_2DF2D65C20C7_.wvu.PrintArea" localSheetId="4" hidden="1">'凡例（施設）'!$A$1:$L$39</definedName>
    <definedName name="Z_47AE5BBD_A385_41BE_B786_2DF2D65C20C7_.wvu.PrintTitles" localSheetId="3" hidden="1">'23年度決算（参考・公表済み）'!$B:$C,'23年度決算（参考・公表済み）'!$3:$4</definedName>
    <definedName name="Z_47AE5BBD_A385_41BE_B786_2DF2D65C20C7_.wvu.PrintTitles" localSheetId="2" hidden="1">'24年度決算'!$B:$C,'24年度決算'!$3:$4</definedName>
    <definedName name="Z_47AE5BBD_A385_41BE_B786_2DF2D65C20C7_.wvu.PrintTitles" localSheetId="4" hidden="1">'凡例（施設）'!$B:$C,'凡例（施設）'!$3:$4</definedName>
    <definedName name="Z_48DF1A33_946D_4268_BBCF_1269014A917F_.wvu.Cols" localSheetId="0" hidden="1">'30年度決算(施設)'!#REF!,'30年度決算(施設)'!#REF!,'30年度決算(施設)'!#REF!,'30年度決算(施設)'!#REF!</definedName>
    <definedName name="Z_48DF1A33_946D_4268_BBCF_1269014A917F_.wvu.FilterData" localSheetId="3" hidden="1">'23年度決算（参考・公表済み）'!$B$3:$L$64</definedName>
    <definedName name="Z_48DF1A33_946D_4268_BBCF_1269014A917F_.wvu.FilterData" localSheetId="2" hidden="1">'24年度決算'!$B$3:$L$64</definedName>
    <definedName name="Z_48DF1A33_946D_4268_BBCF_1269014A917F_.wvu.FilterData" localSheetId="1" hidden="1">'25年度決算'!$B$3:$L$64</definedName>
    <definedName name="Z_48DF1A33_946D_4268_BBCF_1269014A917F_.wvu.FilterData" localSheetId="0" hidden="1">'30年度決算(施設)'!$A$4:$M$61</definedName>
    <definedName name="Z_48DF1A33_946D_4268_BBCF_1269014A917F_.wvu.FilterData" localSheetId="4" hidden="1">'凡例（施設）'!$B$3:$L$5</definedName>
    <definedName name="Z_48DF1A33_946D_4268_BBCF_1269014A917F_.wvu.PrintArea" localSheetId="3" hidden="1">'23年度決算（参考・公表済み）'!$A$1:$M$72</definedName>
    <definedName name="Z_48DF1A33_946D_4268_BBCF_1269014A917F_.wvu.PrintArea" localSheetId="2" hidden="1">'24年度決算'!$A$1:$M$72</definedName>
    <definedName name="Z_48DF1A33_946D_4268_BBCF_1269014A917F_.wvu.PrintArea" localSheetId="1" hidden="1">'25年度決算'!$A$1:$M$72</definedName>
    <definedName name="Z_48DF1A33_946D_4268_BBCF_1269014A917F_.wvu.PrintArea" localSheetId="0" hidden="1">'30年度決算(施設)'!$A$1:$M$69</definedName>
    <definedName name="Z_48DF1A33_946D_4268_BBCF_1269014A917F_.wvu.PrintArea" localSheetId="4" hidden="1">'凡例（施設）'!$A$1:$L$39</definedName>
    <definedName name="Z_48DF1A33_946D_4268_BBCF_1269014A917F_.wvu.PrintTitles" localSheetId="3" hidden="1">'23年度決算（参考・公表済み）'!$B:$C,'23年度決算（参考・公表済み）'!$3:$4</definedName>
    <definedName name="Z_48DF1A33_946D_4268_BBCF_1269014A917F_.wvu.PrintTitles" localSheetId="2" hidden="1">'24年度決算'!$B:$C,'24年度決算'!$3:$4</definedName>
    <definedName name="Z_48DF1A33_946D_4268_BBCF_1269014A917F_.wvu.PrintTitles" localSheetId="1" hidden="1">'25年度決算'!$B:$C,'25年度決算'!$3:$4</definedName>
    <definedName name="Z_48DF1A33_946D_4268_BBCF_1269014A917F_.wvu.PrintTitles" localSheetId="0" hidden="1">'30年度決算(施設)'!$B:$C,'30年度決算(施設)'!$4:$5</definedName>
    <definedName name="Z_48DF1A33_946D_4268_BBCF_1269014A917F_.wvu.PrintTitles" localSheetId="4" hidden="1">'凡例（施設）'!$B:$C,'凡例（施設）'!$3:$4</definedName>
    <definedName name="Z_4BD327CA_D2D9_47BB_8D43_E6A2085736FF_.wvu.Cols" localSheetId="0" hidden="1">'30年度決算(施設)'!#REF!,'30年度決算(施設)'!#REF!,'30年度決算(施設)'!#REF!,'30年度決算(施設)'!#REF!</definedName>
    <definedName name="Z_4BD327CA_D2D9_47BB_8D43_E6A2085736FF_.wvu.FilterData" localSheetId="3" hidden="1">'23年度決算（参考・公表済み）'!$B$3:$L$64</definedName>
    <definedName name="Z_4BD327CA_D2D9_47BB_8D43_E6A2085736FF_.wvu.FilterData" localSheetId="2" hidden="1">'24年度決算'!$B$3:$L$64</definedName>
    <definedName name="Z_4BD327CA_D2D9_47BB_8D43_E6A2085736FF_.wvu.FilterData" localSheetId="1" hidden="1">'25年度決算'!$B$3:$L$64</definedName>
    <definedName name="Z_4BD327CA_D2D9_47BB_8D43_E6A2085736FF_.wvu.FilterData" localSheetId="0" hidden="1">'30年度決算(施設)'!$A$5:$M$61</definedName>
    <definedName name="Z_4BD327CA_D2D9_47BB_8D43_E6A2085736FF_.wvu.FilterData" localSheetId="4" hidden="1">'凡例（施設）'!$B$3:$L$5</definedName>
    <definedName name="Z_4BD327CA_D2D9_47BB_8D43_E6A2085736FF_.wvu.PrintArea" localSheetId="3" hidden="1">'23年度決算（参考・公表済み）'!$A$1:$M$72</definedName>
    <definedName name="Z_4BD327CA_D2D9_47BB_8D43_E6A2085736FF_.wvu.PrintArea" localSheetId="2" hidden="1">'24年度決算'!$A$1:$M$72</definedName>
    <definedName name="Z_4BD327CA_D2D9_47BB_8D43_E6A2085736FF_.wvu.PrintArea" localSheetId="4" hidden="1">'凡例（施設）'!$A$1:$L$39</definedName>
    <definedName name="Z_4BD327CA_D2D9_47BB_8D43_E6A2085736FF_.wvu.PrintTitles" localSheetId="3" hidden="1">'23年度決算（参考・公表済み）'!$B:$C,'23年度決算（参考・公表済み）'!$3:$4</definedName>
    <definedName name="Z_4BD327CA_D2D9_47BB_8D43_E6A2085736FF_.wvu.PrintTitles" localSheetId="2" hidden="1">'24年度決算'!$B:$C,'24年度決算'!$3:$4</definedName>
    <definedName name="Z_4BD327CA_D2D9_47BB_8D43_E6A2085736FF_.wvu.PrintTitles" localSheetId="4" hidden="1">'凡例（施設）'!$B:$C,'凡例（施設）'!$3:$4</definedName>
    <definedName name="Z_5B8A0CAF_BC9B_4670_A91B_C7F9421BC3F7_.wvu.Cols" localSheetId="0" hidden="1">'30年度決算(施設)'!#REF!,'30年度決算(施設)'!#REF!,'30年度決算(施設)'!#REF!,'30年度決算(施設)'!#REF!</definedName>
    <definedName name="Z_5B8A0CAF_BC9B_4670_A91B_C7F9421BC3F7_.wvu.FilterData" localSheetId="3" hidden="1">'23年度決算（参考・公表済み）'!$B$3:$L$64</definedName>
    <definedName name="Z_5B8A0CAF_BC9B_4670_A91B_C7F9421BC3F7_.wvu.FilterData" localSheetId="2" hidden="1">'24年度決算'!$B$3:$L$64</definedName>
    <definedName name="Z_5B8A0CAF_BC9B_4670_A91B_C7F9421BC3F7_.wvu.FilterData" localSheetId="1" hidden="1">'25年度決算'!$B$3:$L$64</definedName>
    <definedName name="Z_5B8A0CAF_BC9B_4670_A91B_C7F9421BC3F7_.wvu.FilterData" localSheetId="0" hidden="1">'30年度決算(施設)'!$A$4:$M$61</definedName>
    <definedName name="Z_5B8A0CAF_BC9B_4670_A91B_C7F9421BC3F7_.wvu.FilterData" localSheetId="4" hidden="1">'凡例（施設）'!$B$3:$L$5</definedName>
    <definedName name="Z_5B8A0CAF_BC9B_4670_A91B_C7F9421BC3F7_.wvu.PrintArea" localSheetId="3" hidden="1">'23年度決算（参考・公表済み）'!$A$1:$M$72</definedName>
    <definedName name="Z_5B8A0CAF_BC9B_4670_A91B_C7F9421BC3F7_.wvu.PrintArea" localSheetId="2" hidden="1">'24年度決算'!$A$1:$M$72</definedName>
    <definedName name="Z_5B8A0CAF_BC9B_4670_A91B_C7F9421BC3F7_.wvu.PrintArea" localSheetId="4" hidden="1">'凡例（施設）'!$A$1:$L$39</definedName>
    <definedName name="Z_5B8A0CAF_BC9B_4670_A91B_C7F9421BC3F7_.wvu.PrintTitles" localSheetId="3" hidden="1">'23年度決算（参考・公表済み）'!$B:$C,'23年度決算（参考・公表済み）'!$3:$4</definedName>
    <definedName name="Z_5B8A0CAF_BC9B_4670_A91B_C7F9421BC3F7_.wvu.PrintTitles" localSheetId="2" hidden="1">'24年度決算'!$B:$C,'24年度決算'!$3:$4</definedName>
    <definedName name="Z_5B8A0CAF_BC9B_4670_A91B_C7F9421BC3F7_.wvu.PrintTitles" localSheetId="4" hidden="1">'凡例（施設）'!$B:$C,'凡例（施設）'!$3:$4</definedName>
    <definedName name="Z_5D7BC948_B761_4C79_AFD0_CA72550D1ACD_.wvu.Cols" localSheetId="0" hidden="1">'30年度決算(施設)'!#REF!,'30年度決算(施設)'!#REF!,'30年度決算(施設)'!#REF!,'30年度決算(施設)'!#REF!</definedName>
    <definedName name="Z_5D7BC948_B761_4C79_AFD0_CA72550D1ACD_.wvu.FilterData" localSheetId="3" hidden="1">'23年度決算（参考・公表済み）'!$B$3:$L$64</definedName>
    <definedName name="Z_5D7BC948_B761_4C79_AFD0_CA72550D1ACD_.wvu.FilterData" localSheetId="2" hidden="1">'24年度決算'!$B$3:$L$64</definedName>
    <definedName name="Z_5D7BC948_B761_4C79_AFD0_CA72550D1ACD_.wvu.FilterData" localSheetId="1" hidden="1">'25年度決算'!$B$3:$L$64</definedName>
    <definedName name="Z_5D7BC948_B761_4C79_AFD0_CA72550D1ACD_.wvu.FilterData" localSheetId="0" hidden="1">'30年度決算(施設)'!$A$5:$M$61</definedName>
    <definedName name="Z_5D7BC948_B761_4C79_AFD0_CA72550D1ACD_.wvu.FilterData" localSheetId="4" hidden="1">'凡例（施設）'!$B$3:$L$5</definedName>
    <definedName name="Z_5D7BC948_B761_4C79_AFD0_CA72550D1ACD_.wvu.PrintArea" localSheetId="3" hidden="1">'23年度決算（参考・公表済み）'!$A$1:$M$72</definedName>
    <definedName name="Z_5D7BC948_B761_4C79_AFD0_CA72550D1ACD_.wvu.PrintArea" localSheetId="2" hidden="1">'24年度決算'!$A$1:$M$72</definedName>
    <definedName name="Z_5D7BC948_B761_4C79_AFD0_CA72550D1ACD_.wvu.PrintArea" localSheetId="4" hidden="1">'凡例（施設）'!$A$1:$L$39</definedName>
    <definedName name="Z_5D7BC948_B761_4C79_AFD0_CA72550D1ACD_.wvu.PrintTitles" localSheetId="3" hidden="1">'23年度決算（参考・公表済み）'!$B:$C,'23年度決算（参考・公表済み）'!$3:$4</definedName>
    <definedName name="Z_5D7BC948_B761_4C79_AFD0_CA72550D1ACD_.wvu.PrintTitles" localSheetId="2" hidden="1">'24年度決算'!$B:$C,'24年度決算'!$3:$4</definedName>
    <definedName name="Z_5D7BC948_B761_4C79_AFD0_CA72550D1ACD_.wvu.PrintTitles" localSheetId="4" hidden="1">'凡例（施設）'!$B:$C,'凡例（施設）'!$3:$4</definedName>
    <definedName name="Z_7163A3C6_244D_405B_BD93_E5BCF27C7AF3_.wvu.FilterData" localSheetId="0" hidden="1">'30年度決算(施設)'!$A$5:$M$5</definedName>
    <definedName name="Z_7846096B_A981_4690_8ACE_5F019355F38C_.wvu.FilterData" localSheetId="3" hidden="1">'23年度決算（参考・公表済み）'!$B$3:$L$64</definedName>
    <definedName name="Z_7846096B_A981_4690_8ACE_5F019355F38C_.wvu.FilterData" localSheetId="2" hidden="1">'24年度決算'!$B$3:$L$64</definedName>
    <definedName name="Z_7846096B_A981_4690_8ACE_5F019355F38C_.wvu.FilterData" localSheetId="1" hidden="1">'25年度決算'!$B$3:$L$64</definedName>
    <definedName name="Z_7846096B_A981_4690_8ACE_5F019355F38C_.wvu.FilterData" localSheetId="0" hidden="1">'30年度決算(施設)'!$B$4:$L$61</definedName>
    <definedName name="Z_7846096B_A981_4690_8ACE_5F019355F38C_.wvu.FilterData" localSheetId="4" hidden="1">'凡例（施設）'!$B$3:$L$5</definedName>
    <definedName name="Z_8861AE24_1F01_42AD_BF50_4516A37941DC_.wvu.Cols" localSheetId="0" hidden="1">'30年度決算(施設)'!#REF!,'30年度決算(施設)'!#REF!,'30年度決算(施設)'!#REF!,'30年度決算(施設)'!#REF!</definedName>
    <definedName name="Z_8861AE24_1F01_42AD_BF50_4516A37941DC_.wvu.FilterData" localSheetId="3" hidden="1">'23年度決算（参考・公表済み）'!$B$3:$L$64</definedName>
    <definedName name="Z_8861AE24_1F01_42AD_BF50_4516A37941DC_.wvu.FilterData" localSheetId="2" hidden="1">'24年度決算'!$B$3:$L$64</definedName>
    <definedName name="Z_8861AE24_1F01_42AD_BF50_4516A37941DC_.wvu.FilterData" localSheetId="1" hidden="1">'25年度決算'!$B$3:$L$64</definedName>
    <definedName name="Z_8861AE24_1F01_42AD_BF50_4516A37941DC_.wvu.FilterData" localSheetId="0" hidden="1">'30年度決算(施設)'!$A$4:$M$61</definedName>
    <definedName name="Z_8861AE24_1F01_42AD_BF50_4516A37941DC_.wvu.FilterData" localSheetId="4" hidden="1">'凡例（施設）'!$B$3:$L$5</definedName>
    <definedName name="Z_8861AE24_1F01_42AD_BF50_4516A37941DC_.wvu.PrintArea" localSheetId="3" hidden="1">'23年度決算（参考・公表済み）'!$A$1:$M$72</definedName>
    <definedName name="Z_8861AE24_1F01_42AD_BF50_4516A37941DC_.wvu.PrintArea" localSheetId="2" hidden="1">'24年度決算'!$A$1:$M$72</definedName>
    <definedName name="Z_8861AE24_1F01_42AD_BF50_4516A37941DC_.wvu.PrintArea" localSheetId="1" hidden="1">'25年度決算'!$A$1:$M$72</definedName>
    <definedName name="Z_8861AE24_1F01_42AD_BF50_4516A37941DC_.wvu.PrintArea" localSheetId="0" hidden="1">'30年度決算(施設)'!$A$1:$M$69</definedName>
    <definedName name="Z_8861AE24_1F01_42AD_BF50_4516A37941DC_.wvu.PrintArea" localSheetId="4" hidden="1">'凡例（施設）'!$A$1:$L$39</definedName>
    <definedName name="Z_8861AE24_1F01_42AD_BF50_4516A37941DC_.wvu.PrintTitles" localSheetId="3" hidden="1">'23年度決算（参考・公表済み）'!$B:$C,'23年度決算（参考・公表済み）'!$3:$4</definedName>
    <definedName name="Z_8861AE24_1F01_42AD_BF50_4516A37941DC_.wvu.PrintTitles" localSheetId="2" hidden="1">'24年度決算'!$B:$C,'24年度決算'!$3:$4</definedName>
    <definedName name="Z_8861AE24_1F01_42AD_BF50_4516A37941DC_.wvu.PrintTitles" localSheetId="1" hidden="1">'25年度決算'!$B:$C,'25年度決算'!$3:$4</definedName>
    <definedName name="Z_8861AE24_1F01_42AD_BF50_4516A37941DC_.wvu.PrintTitles" localSheetId="0" hidden="1">'30年度決算(施設)'!$B:$C,'30年度決算(施設)'!$4:$5</definedName>
    <definedName name="Z_8861AE24_1F01_42AD_BF50_4516A37941DC_.wvu.PrintTitles" localSheetId="4" hidden="1">'凡例（施設）'!$B:$C,'凡例（施設）'!$3:$4</definedName>
    <definedName name="Z_8BD64CB5_C1EB_4DA0_9E9E_C91E7594013A_.wvu.FilterData" localSheetId="3" hidden="1">'23年度決算（参考・公表済み）'!$B$3:$L$64</definedName>
    <definedName name="Z_8BD64CB5_C1EB_4DA0_9E9E_C91E7594013A_.wvu.FilterData" localSheetId="2" hidden="1">'24年度決算'!$B$3:$L$64</definedName>
    <definedName name="Z_8BD64CB5_C1EB_4DA0_9E9E_C91E7594013A_.wvu.FilterData" localSheetId="1" hidden="1">'25年度決算'!$B$3:$L$64</definedName>
    <definedName name="Z_8BD64CB5_C1EB_4DA0_9E9E_C91E7594013A_.wvu.FilterData" localSheetId="0" hidden="1">'30年度決算(施設)'!$A$4:$M$61</definedName>
    <definedName name="Z_8BD64CB5_C1EB_4DA0_9E9E_C91E7594013A_.wvu.FilterData" localSheetId="4" hidden="1">'凡例（施設）'!$B$3:$L$5</definedName>
    <definedName name="Z_8BD64CB5_C1EB_4DA0_9E9E_C91E7594013A_.wvu.PrintArea" localSheetId="3" hidden="1">'23年度決算（参考・公表済み）'!$A$1:$M$72</definedName>
    <definedName name="Z_8BD64CB5_C1EB_4DA0_9E9E_C91E7594013A_.wvu.PrintArea" localSheetId="2" hidden="1">'24年度決算'!$A$1:$M$72</definedName>
    <definedName name="Z_8BD64CB5_C1EB_4DA0_9E9E_C91E7594013A_.wvu.PrintArea" localSheetId="1" hidden="1">'25年度決算'!$A$1:$M$72</definedName>
    <definedName name="Z_8BD64CB5_C1EB_4DA0_9E9E_C91E7594013A_.wvu.PrintArea" localSheetId="4" hidden="1">'凡例（施設）'!$A$1:$L$39</definedName>
    <definedName name="Z_8BD64CB5_C1EB_4DA0_9E9E_C91E7594013A_.wvu.PrintTitles" localSheetId="3" hidden="1">'23年度決算（参考・公表済み）'!$B:$C,'23年度決算（参考・公表済み）'!$3:$4</definedName>
    <definedName name="Z_8BD64CB5_C1EB_4DA0_9E9E_C91E7594013A_.wvu.PrintTitles" localSheetId="2" hidden="1">'24年度決算'!$B:$C,'24年度決算'!$3:$4</definedName>
    <definedName name="Z_8BD64CB5_C1EB_4DA0_9E9E_C91E7594013A_.wvu.PrintTitles" localSheetId="1" hidden="1">'25年度決算'!$B:$C,'25年度決算'!$3:$4</definedName>
    <definedName name="Z_8BD64CB5_C1EB_4DA0_9E9E_C91E7594013A_.wvu.PrintTitles" localSheetId="4" hidden="1">'凡例（施設）'!$B:$C,'凡例（施設）'!$3:$4</definedName>
    <definedName name="Z_8CCCCA31_BF3F_4488_9349_D417CF63AE1B_.wvu.Cols" localSheetId="3" hidden="1">'23年度決算（参考・公表済み）'!#REF!,'23年度決算（参考・公表済み）'!$F:$H</definedName>
    <definedName name="Z_8CCCCA31_BF3F_4488_9349_D417CF63AE1B_.wvu.Cols" localSheetId="2" hidden="1">'24年度決算'!#REF!,'24年度決算'!$F:$H</definedName>
    <definedName name="Z_8CCCCA31_BF3F_4488_9349_D417CF63AE1B_.wvu.Cols" localSheetId="1" hidden="1">'25年度決算'!#REF!,'25年度決算'!$F:$H</definedName>
    <definedName name="Z_8CCCCA31_BF3F_4488_9349_D417CF63AE1B_.wvu.Cols" localSheetId="0" hidden="1">'30年度決算(施設)'!#REF!,'30年度決算(施設)'!$F:$H</definedName>
    <definedName name="Z_8CCCCA31_BF3F_4488_9349_D417CF63AE1B_.wvu.Cols" localSheetId="4" hidden="1">'凡例（施設）'!#REF!,'凡例（施設）'!$F:$H</definedName>
    <definedName name="Z_8CCCCA31_BF3F_4488_9349_D417CF63AE1B_.wvu.FilterData" localSheetId="3" hidden="1">'23年度決算（参考・公表済み）'!$B$3:$L$64</definedName>
    <definedName name="Z_8CCCCA31_BF3F_4488_9349_D417CF63AE1B_.wvu.FilterData" localSheetId="2" hidden="1">'24年度決算'!$B$3:$L$64</definedName>
    <definedName name="Z_8CCCCA31_BF3F_4488_9349_D417CF63AE1B_.wvu.FilterData" localSheetId="1" hidden="1">'25年度決算'!$B$3:$L$64</definedName>
    <definedName name="Z_8CCCCA31_BF3F_4488_9349_D417CF63AE1B_.wvu.FilterData" localSheetId="0" hidden="1">'30年度決算(施設)'!$B$4:$L$61</definedName>
    <definedName name="Z_8CCCCA31_BF3F_4488_9349_D417CF63AE1B_.wvu.FilterData" localSheetId="4" hidden="1">'凡例（施設）'!$B$3:$L$5</definedName>
    <definedName name="Z_8CCCCA31_BF3F_4488_9349_D417CF63AE1B_.wvu.PrintArea" localSheetId="3" hidden="1">'23年度決算（参考・公表済み）'!$B$2:$H$64</definedName>
    <definedName name="Z_8CCCCA31_BF3F_4488_9349_D417CF63AE1B_.wvu.PrintArea" localSheetId="2" hidden="1">'24年度決算'!$B$2:$H$64</definedName>
    <definedName name="Z_8CCCCA31_BF3F_4488_9349_D417CF63AE1B_.wvu.PrintArea" localSheetId="1" hidden="1">'25年度決算'!$B$2:$H$64</definedName>
    <definedName name="Z_8CCCCA31_BF3F_4488_9349_D417CF63AE1B_.wvu.PrintArea" localSheetId="0" hidden="1">'30年度決算(施設)'!$B$4:$H$61</definedName>
    <definedName name="Z_8CCCCA31_BF3F_4488_9349_D417CF63AE1B_.wvu.PrintArea" localSheetId="4" hidden="1">'凡例（施設）'!$B$2:$H$5</definedName>
    <definedName name="Z_8CCCCA31_BF3F_4488_9349_D417CF63AE1B_.wvu.PrintTitles" localSheetId="3" hidden="1">'23年度決算（参考・公表済み）'!$3:$4</definedName>
    <definedName name="Z_8CCCCA31_BF3F_4488_9349_D417CF63AE1B_.wvu.PrintTitles" localSheetId="2" hidden="1">'24年度決算'!$3:$4</definedName>
    <definedName name="Z_8CCCCA31_BF3F_4488_9349_D417CF63AE1B_.wvu.PrintTitles" localSheetId="1" hidden="1">'25年度決算'!$3:$4</definedName>
    <definedName name="Z_8CCCCA31_BF3F_4488_9349_D417CF63AE1B_.wvu.PrintTitles" localSheetId="0" hidden="1">'30年度決算(施設)'!$4:$5</definedName>
    <definedName name="Z_8CCCCA31_BF3F_4488_9349_D417CF63AE1B_.wvu.PrintTitles" localSheetId="4" hidden="1">'凡例（施設）'!$3:$4</definedName>
    <definedName name="Z_8D76E8D6_E6B7_4665_8DEB_FBB31F806642_.wvu.FilterData" localSheetId="0" hidden="1">'30年度決算(施設)'!$A$4:$M$61</definedName>
    <definedName name="Z_8EA625F0_5D2E_4E9B_8B85_5A4134DD8279_.wvu.Cols" localSheetId="0" hidden="1">'30年度決算(施設)'!#REF!,'30年度決算(施設)'!#REF!,'30年度決算(施設)'!#REF!,'30年度決算(施設)'!#REF!</definedName>
    <definedName name="Z_8EA625F0_5D2E_4E9B_8B85_5A4134DD8279_.wvu.FilterData" localSheetId="3" hidden="1">'23年度決算（参考・公表済み）'!$B$3:$L$64</definedName>
    <definedName name="Z_8EA625F0_5D2E_4E9B_8B85_5A4134DD8279_.wvu.FilterData" localSheetId="2" hidden="1">'24年度決算'!$B$3:$L$64</definedName>
    <definedName name="Z_8EA625F0_5D2E_4E9B_8B85_5A4134DD8279_.wvu.FilterData" localSheetId="1" hidden="1">'25年度決算'!$B$3:$L$64</definedName>
    <definedName name="Z_8EA625F0_5D2E_4E9B_8B85_5A4134DD8279_.wvu.FilterData" localSheetId="0" hidden="1">'30年度決算(施設)'!$A$5:$M$61</definedName>
    <definedName name="Z_8EA625F0_5D2E_4E9B_8B85_5A4134DD8279_.wvu.FilterData" localSheetId="4" hidden="1">'凡例（施設）'!$B$3:$L$5</definedName>
    <definedName name="Z_8EA625F0_5D2E_4E9B_8B85_5A4134DD8279_.wvu.PrintArea" localSheetId="3" hidden="1">'23年度決算（参考・公表済み）'!$A$1:$M$72</definedName>
    <definedName name="Z_8EA625F0_5D2E_4E9B_8B85_5A4134DD8279_.wvu.PrintArea" localSheetId="2" hidden="1">'24年度決算'!$A$1:$M$72</definedName>
    <definedName name="Z_8EA625F0_5D2E_4E9B_8B85_5A4134DD8279_.wvu.PrintArea" localSheetId="4" hidden="1">'凡例（施設）'!$A$1:$L$39</definedName>
    <definedName name="Z_8EA625F0_5D2E_4E9B_8B85_5A4134DD8279_.wvu.PrintTitles" localSheetId="3" hidden="1">'23年度決算（参考・公表済み）'!$B:$C,'23年度決算（参考・公表済み）'!$3:$4</definedName>
    <definedName name="Z_8EA625F0_5D2E_4E9B_8B85_5A4134DD8279_.wvu.PrintTitles" localSheetId="2" hidden="1">'24年度決算'!$B:$C,'24年度決算'!$3:$4</definedName>
    <definedName name="Z_8EA625F0_5D2E_4E9B_8B85_5A4134DD8279_.wvu.PrintTitles" localSheetId="4" hidden="1">'凡例（施設）'!$B:$C,'凡例（施設）'!$3:$4</definedName>
    <definedName name="Z_91253A79_F2DA_441A_A2FB_F77904F083A4_.wvu.FilterData" localSheetId="0" hidden="1">'30年度決算(施設)'!$A$5:$M$61</definedName>
    <definedName name="Z_92469751_EA1A_4655_A8DE_B0733E860301_.wvu.FilterData" localSheetId="3" hidden="1">'23年度決算（参考・公表済み）'!$B$3:$L$64</definedName>
    <definedName name="Z_92469751_EA1A_4655_A8DE_B0733E860301_.wvu.FilterData" localSheetId="2" hidden="1">'24年度決算'!$B$3:$L$64</definedName>
    <definedName name="Z_92469751_EA1A_4655_A8DE_B0733E860301_.wvu.FilterData" localSheetId="1" hidden="1">'25年度決算'!$B$3:$L$64</definedName>
    <definedName name="Z_92469751_EA1A_4655_A8DE_B0733E860301_.wvu.FilterData" localSheetId="0" hidden="1">'30年度決算(施設)'!$A$4:$M$61</definedName>
    <definedName name="Z_92469751_EA1A_4655_A8DE_B0733E860301_.wvu.FilterData" localSheetId="4" hidden="1">'凡例（施設）'!$B$3:$L$5</definedName>
    <definedName name="Z_92469751_EA1A_4655_A8DE_B0733E860301_.wvu.PrintArea" localSheetId="3" hidden="1">'23年度決算（参考・公表済み）'!$A$1:$M$72</definedName>
    <definedName name="Z_92469751_EA1A_4655_A8DE_B0733E860301_.wvu.PrintArea" localSheetId="2" hidden="1">'24年度決算'!$A$1:$M$72</definedName>
    <definedName name="Z_92469751_EA1A_4655_A8DE_B0733E860301_.wvu.PrintArea" localSheetId="4" hidden="1">'凡例（施設）'!$A$1:$L$39</definedName>
    <definedName name="Z_92469751_EA1A_4655_A8DE_B0733E860301_.wvu.PrintTitles" localSheetId="3" hidden="1">'23年度決算（参考・公表済み）'!$B:$C,'23年度決算（参考・公表済み）'!$3:$4</definedName>
    <definedName name="Z_92469751_EA1A_4655_A8DE_B0733E860301_.wvu.PrintTitles" localSheetId="2" hidden="1">'24年度決算'!$B:$C,'24年度決算'!$3:$4</definedName>
    <definedName name="Z_92469751_EA1A_4655_A8DE_B0733E860301_.wvu.PrintTitles" localSheetId="4" hidden="1">'凡例（施設）'!$B:$C,'凡例（施設）'!$3:$4</definedName>
    <definedName name="Z_951EC57C_C1FC_4464_BBC5_1D7872F1ECD5_.wvu.Cols" localSheetId="0" hidden="1">'30年度決算(施設)'!#REF!,'30年度決算(施設)'!#REF!</definedName>
    <definedName name="Z_951EC57C_C1FC_4464_BBC5_1D7872F1ECD5_.wvu.FilterData" localSheetId="3" hidden="1">'23年度決算（参考・公表済み）'!$B$3:$L$64</definedName>
    <definedName name="Z_951EC57C_C1FC_4464_BBC5_1D7872F1ECD5_.wvu.FilterData" localSheetId="2" hidden="1">'24年度決算'!$B$3:$L$64</definedName>
    <definedName name="Z_951EC57C_C1FC_4464_BBC5_1D7872F1ECD5_.wvu.FilterData" localSheetId="1" hidden="1">'25年度決算'!$B$3:$L$64</definedName>
    <definedName name="Z_951EC57C_C1FC_4464_BBC5_1D7872F1ECD5_.wvu.FilterData" localSheetId="0" hidden="1">'30年度決算(施設)'!$A$5:$M$61</definedName>
    <definedName name="Z_951EC57C_C1FC_4464_BBC5_1D7872F1ECD5_.wvu.FilterData" localSheetId="4" hidden="1">'凡例（施設）'!$B$3:$L$5</definedName>
    <definedName name="Z_951EC57C_C1FC_4464_BBC5_1D7872F1ECD5_.wvu.PrintArea" localSheetId="3" hidden="1">'23年度決算（参考・公表済み）'!$A$1:$M$72</definedName>
    <definedName name="Z_951EC57C_C1FC_4464_BBC5_1D7872F1ECD5_.wvu.PrintArea" localSheetId="2" hidden="1">'24年度決算'!$A$1:$M$72</definedName>
    <definedName name="Z_951EC57C_C1FC_4464_BBC5_1D7872F1ECD5_.wvu.PrintArea" localSheetId="0" hidden="1">'30年度決算(施設)'!$A:$M</definedName>
    <definedName name="Z_951EC57C_C1FC_4464_BBC5_1D7872F1ECD5_.wvu.PrintArea" localSheetId="4" hidden="1">'凡例（施設）'!$A$1:$L$39</definedName>
    <definedName name="Z_951EC57C_C1FC_4464_BBC5_1D7872F1ECD5_.wvu.PrintTitles" localSheetId="3" hidden="1">'23年度決算（参考・公表済み）'!$B:$C,'23年度決算（参考・公表済み）'!$3:$4</definedName>
    <definedName name="Z_951EC57C_C1FC_4464_BBC5_1D7872F1ECD5_.wvu.PrintTitles" localSheetId="2" hidden="1">'24年度決算'!$B:$C,'24年度決算'!$3:$4</definedName>
    <definedName name="Z_951EC57C_C1FC_4464_BBC5_1D7872F1ECD5_.wvu.PrintTitles" localSheetId="0" hidden="1">'30年度決算(施設)'!$4:$5</definedName>
    <definedName name="Z_951EC57C_C1FC_4464_BBC5_1D7872F1ECD5_.wvu.PrintTitles" localSheetId="4" hidden="1">'凡例（施設）'!$B:$C,'凡例（施設）'!$3:$4</definedName>
    <definedName name="Z_951EC57C_C1FC_4464_BBC5_1D7872F1ECD5_.wvu.Rows" localSheetId="0" hidden="1">'30年度決算(施設)'!$3:$3,'30年度決算(施設)'!$62:$62</definedName>
    <definedName name="Z_98E8C3D6_8FBF_4D5C_8624_4C53BC7003C2_.wvu.Cols" localSheetId="0" hidden="1">'30年度決算(施設)'!#REF!,'30年度決算(施設)'!#REF!,'30年度決算(施設)'!#REF!,'30年度決算(施設)'!#REF!</definedName>
    <definedName name="Z_98E8C3D6_8FBF_4D5C_8624_4C53BC7003C2_.wvu.FilterData" localSheetId="3" hidden="1">'23年度決算（参考・公表済み）'!$B$3:$L$64</definedName>
    <definedName name="Z_98E8C3D6_8FBF_4D5C_8624_4C53BC7003C2_.wvu.FilterData" localSheetId="2" hidden="1">'24年度決算'!$B$3:$L$64</definedName>
    <definedName name="Z_98E8C3D6_8FBF_4D5C_8624_4C53BC7003C2_.wvu.FilterData" localSheetId="1" hidden="1">'25年度決算'!$B$3:$L$64</definedName>
    <definedName name="Z_98E8C3D6_8FBF_4D5C_8624_4C53BC7003C2_.wvu.FilterData" localSheetId="0" hidden="1">'30年度決算(施設)'!$A$5:$M$61</definedName>
    <definedName name="Z_98E8C3D6_8FBF_4D5C_8624_4C53BC7003C2_.wvu.FilterData" localSheetId="4" hidden="1">'凡例（施設）'!$B$3:$L$5</definedName>
    <definedName name="Z_98E8C3D6_8FBF_4D5C_8624_4C53BC7003C2_.wvu.PrintArea" localSheetId="3" hidden="1">'23年度決算（参考・公表済み）'!$A$1:$M$72</definedName>
    <definedName name="Z_98E8C3D6_8FBF_4D5C_8624_4C53BC7003C2_.wvu.PrintArea" localSheetId="2" hidden="1">'24年度決算'!$A$1:$M$72</definedName>
    <definedName name="Z_98E8C3D6_8FBF_4D5C_8624_4C53BC7003C2_.wvu.PrintArea" localSheetId="4" hidden="1">'凡例（施設）'!$A$1:$L$39</definedName>
    <definedName name="Z_98E8C3D6_8FBF_4D5C_8624_4C53BC7003C2_.wvu.PrintTitles" localSheetId="3" hidden="1">'23年度決算（参考・公表済み）'!$B:$C,'23年度決算（参考・公表済み）'!$3:$4</definedName>
    <definedName name="Z_98E8C3D6_8FBF_4D5C_8624_4C53BC7003C2_.wvu.PrintTitles" localSheetId="2" hidden="1">'24年度決算'!$B:$C,'24年度決算'!$3:$4</definedName>
    <definedName name="Z_98E8C3D6_8FBF_4D5C_8624_4C53BC7003C2_.wvu.PrintTitles" localSheetId="4" hidden="1">'凡例（施設）'!$B:$C,'凡例（施設）'!$3:$4</definedName>
    <definedName name="Z_A0FF5FE9_963B_4465_B2FA_FC8073C4F0AC_.wvu.FilterData" localSheetId="0" hidden="1">'30年度決算(施設)'!$A$5:$M$61</definedName>
    <definedName name="Z_A2060EB8_04D7_4410_B680_6694C82F7437_.wvu.Cols" localSheetId="3" hidden="1">'23年度決算（参考・公表済み）'!#REF!,'23年度決算（参考・公表済み）'!$F:$H</definedName>
    <definedName name="Z_A2060EB8_04D7_4410_B680_6694C82F7437_.wvu.Cols" localSheetId="2" hidden="1">'24年度決算'!#REF!,'24年度決算'!$F:$H</definedName>
    <definedName name="Z_A2060EB8_04D7_4410_B680_6694C82F7437_.wvu.Cols" localSheetId="1" hidden="1">'25年度決算'!#REF!,'25年度決算'!$F:$H</definedName>
    <definedName name="Z_A2060EB8_04D7_4410_B680_6694C82F7437_.wvu.Cols" localSheetId="0" hidden="1">'30年度決算(施設)'!#REF!,'30年度決算(施設)'!$F:$H</definedName>
    <definedName name="Z_A2060EB8_04D7_4410_B680_6694C82F7437_.wvu.Cols" localSheetId="4" hidden="1">'凡例（施設）'!#REF!,'凡例（施設）'!$F:$H</definedName>
    <definedName name="Z_A2060EB8_04D7_4410_B680_6694C82F7437_.wvu.FilterData" localSheetId="3" hidden="1">'23年度決算（参考・公表済み）'!$B$3:$L$64</definedName>
    <definedName name="Z_A2060EB8_04D7_4410_B680_6694C82F7437_.wvu.FilterData" localSheetId="2" hidden="1">'24年度決算'!$B$3:$L$64</definedName>
    <definedName name="Z_A2060EB8_04D7_4410_B680_6694C82F7437_.wvu.FilterData" localSheetId="1" hidden="1">'25年度決算'!$B$3:$L$64</definedName>
    <definedName name="Z_A2060EB8_04D7_4410_B680_6694C82F7437_.wvu.FilterData" localSheetId="0" hidden="1">'30年度決算(施設)'!$B$4:$L$61</definedName>
    <definedName name="Z_A2060EB8_04D7_4410_B680_6694C82F7437_.wvu.FilterData" localSheetId="4" hidden="1">'凡例（施設）'!$B$3:$L$5</definedName>
    <definedName name="Z_A2060EB8_04D7_4410_B680_6694C82F7437_.wvu.PrintArea" localSheetId="3" hidden="1">'23年度決算（参考・公表済み）'!$B$2:$H$64</definedName>
    <definedName name="Z_A2060EB8_04D7_4410_B680_6694C82F7437_.wvu.PrintArea" localSheetId="2" hidden="1">'24年度決算'!$B$2:$H$64</definedName>
    <definedName name="Z_A2060EB8_04D7_4410_B680_6694C82F7437_.wvu.PrintArea" localSheetId="1" hidden="1">'25年度決算'!$B$2:$H$64</definedName>
    <definedName name="Z_A2060EB8_04D7_4410_B680_6694C82F7437_.wvu.PrintArea" localSheetId="0" hidden="1">'30年度決算(施設)'!$B$4:$H$61</definedName>
    <definedName name="Z_A2060EB8_04D7_4410_B680_6694C82F7437_.wvu.PrintArea" localSheetId="4" hidden="1">'凡例（施設）'!$B$2:$H$5</definedName>
    <definedName name="Z_A2060EB8_04D7_4410_B680_6694C82F7437_.wvu.PrintTitles" localSheetId="3" hidden="1">'23年度決算（参考・公表済み）'!$3:$4</definedName>
    <definedName name="Z_A2060EB8_04D7_4410_B680_6694C82F7437_.wvu.PrintTitles" localSheetId="2" hidden="1">'24年度決算'!$3:$4</definedName>
    <definedName name="Z_A2060EB8_04D7_4410_B680_6694C82F7437_.wvu.PrintTitles" localSheetId="1" hidden="1">'25年度決算'!$3:$4</definedName>
    <definedName name="Z_A2060EB8_04D7_4410_B680_6694C82F7437_.wvu.PrintTitles" localSheetId="0" hidden="1">'30年度決算(施設)'!$4:$5</definedName>
    <definedName name="Z_A2060EB8_04D7_4410_B680_6694C82F7437_.wvu.PrintTitles" localSheetId="4" hidden="1">'凡例（施設）'!$3:$4</definedName>
    <definedName name="Z_A2060EB8_04D7_4410_B680_6694C82F7437_.wvu.Rows" localSheetId="3" hidden="1">'23年度決算（参考・公表済み）'!#REF!</definedName>
    <definedName name="Z_A2060EB8_04D7_4410_B680_6694C82F7437_.wvu.Rows" localSheetId="2" hidden="1">'24年度決算'!#REF!</definedName>
    <definedName name="Z_A2060EB8_04D7_4410_B680_6694C82F7437_.wvu.Rows" localSheetId="1" hidden="1">'25年度決算'!#REF!</definedName>
    <definedName name="Z_A2060EB8_04D7_4410_B680_6694C82F7437_.wvu.Rows" localSheetId="0" hidden="1">'30年度決算(施設)'!#REF!</definedName>
    <definedName name="Z_A2060EB8_04D7_4410_B680_6694C82F7437_.wvu.Rows" localSheetId="4" hidden="1">'凡例（施設）'!#REF!</definedName>
    <definedName name="Z_A92F8FF7_940C_4369_B6E9_177F598A060F_.wvu.FilterData" localSheetId="3" hidden="1">'23年度決算（参考・公表済み）'!$B$3:$L$64</definedName>
    <definedName name="Z_A92F8FF7_940C_4369_B6E9_177F598A060F_.wvu.FilterData" localSheetId="2" hidden="1">'24年度決算'!$B$3:$L$64</definedName>
    <definedName name="Z_A92F8FF7_940C_4369_B6E9_177F598A060F_.wvu.FilterData" localSheetId="1" hidden="1">'25年度決算'!$B$3:$L$64</definedName>
    <definedName name="Z_A92F8FF7_940C_4369_B6E9_177F598A060F_.wvu.FilterData" localSheetId="0" hidden="1">'30年度決算(施設)'!$A$4:$M$61</definedName>
    <definedName name="Z_A92F8FF7_940C_4369_B6E9_177F598A060F_.wvu.FilterData" localSheetId="4" hidden="1">'凡例（施設）'!$B$3:$L$5</definedName>
    <definedName name="Z_A92F8FF7_940C_4369_B6E9_177F598A060F_.wvu.PrintArea" localSheetId="3" hidden="1">'23年度決算（参考・公表済み）'!$A$1:$M$72</definedName>
    <definedName name="Z_A92F8FF7_940C_4369_B6E9_177F598A060F_.wvu.PrintArea" localSheetId="2" hidden="1">'24年度決算'!$A$1:$M$72</definedName>
    <definedName name="Z_A92F8FF7_940C_4369_B6E9_177F598A060F_.wvu.PrintArea" localSheetId="1" hidden="1">'25年度決算'!$A$1:$M$72</definedName>
    <definedName name="Z_A92F8FF7_940C_4369_B6E9_177F598A060F_.wvu.PrintArea" localSheetId="0" hidden="1">'30年度決算(施設)'!$A$1:$M$69</definedName>
    <definedName name="Z_A92F8FF7_940C_4369_B6E9_177F598A060F_.wvu.PrintArea" localSheetId="4" hidden="1">'凡例（施設）'!$A$1:$L$39</definedName>
    <definedName name="Z_A92F8FF7_940C_4369_B6E9_177F598A060F_.wvu.PrintTitles" localSheetId="3" hidden="1">'23年度決算（参考・公表済み）'!$B:$C,'23年度決算（参考・公表済み）'!$3:$4</definedName>
    <definedName name="Z_A92F8FF7_940C_4369_B6E9_177F598A060F_.wvu.PrintTitles" localSheetId="2" hidden="1">'24年度決算'!$B:$C,'24年度決算'!$3:$4</definedName>
    <definedName name="Z_A92F8FF7_940C_4369_B6E9_177F598A060F_.wvu.PrintTitles" localSheetId="1" hidden="1">'25年度決算'!$B:$C,'25年度決算'!$3:$4</definedName>
    <definedName name="Z_A92F8FF7_940C_4369_B6E9_177F598A060F_.wvu.PrintTitles" localSheetId="0" hidden="1">'30年度決算(施設)'!$B:$C,'30年度決算(施設)'!$4:$5</definedName>
    <definedName name="Z_A92F8FF7_940C_4369_B6E9_177F598A060F_.wvu.PrintTitles" localSheetId="4" hidden="1">'凡例（施設）'!$B:$C,'凡例（施設）'!$3:$4</definedName>
    <definedName name="Z_AC5D4131_12C8_4117_9087_BAF7435F9B53_.wvu.FilterData" localSheetId="3" hidden="1">'23年度決算（参考・公表済み）'!$B$3:$L$64</definedName>
    <definedName name="Z_AC5D4131_12C8_4117_9087_BAF7435F9B53_.wvu.FilterData" localSheetId="2" hidden="1">'24年度決算'!$B$3:$L$64</definedName>
    <definedName name="Z_AC5D4131_12C8_4117_9087_BAF7435F9B53_.wvu.FilterData" localSheetId="1" hidden="1">'25年度決算'!$B$3:$L$64</definedName>
    <definedName name="Z_AC5D4131_12C8_4117_9087_BAF7435F9B53_.wvu.FilterData" localSheetId="0" hidden="1">'30年度決算(施設)'!$A$4:$M$61</definedName>
    <definedName name="Z_AC5D4131_12C8_4117_9087_BAF7435F9B53_.wvu.FilterData" localSheetId="4" hidden="1">'凡例（施設）'!$B$3:$L$5</definedName>
    <definedName name="Z_AC5D4131_12C8_4117_9087_BAF7435F9B53_.wvu.PrintArea" localSheetId="3" hidden="1">'23年度決算（参考・公表済み）'!$A$1:$M$72</definedName>
    <definedName name="Z_AC5D4131_12C8_4117_9087_BAF7435F9B53_.wvu.PrintArea" localSheetId="2" hidden="1">'24年度決算'!$A$1:$M$72</definedName>
    <definedName name="Z_AC5D4131_12C8_4117_9087_BAF7435F9B53_.wvu.PrintArea" localSheetId="1" hidden="1">'25年度決算'!$A$1:$M$72</definedName>
    <definedName name="Z_AC5D4131_12C8_4117_9087_BAF7435F9B53_.wvu.PrintArea" localSheetId="4" hidden="1">'凡例（施設）'!$A$1:$L$39</definedName>
    <definedName name="Z_AC5D4131_12C8_4117_9087_BAF7435F9B53_.wvu.PrintTitles" localSheetId="3" hidden="1">'23年度決算（参考・公表済み）'!$B:$C,'23年度決算（参考・公表済み）'!$3:$4</definedName>
    <definedName name="Z_AC5D4131_12C8_4117_9087_BAF7435F9B53_.wvu.PrintTitles" localSheetId="2" hidden="1">'24年度決算'!$B:$C,'24年度決算'!$3:$4</definedName>
    <definedName name="Z_AC5D4131_12C8_4117_9087_BAF7435F9B53_.wvu.PrintTitles" localSheetId="1" hidden="1">'25年度決算'!$B:$C,'25年度決算'!$3:$4</definedName>
    <definedName name="Z_AC5D4131_12C8_4117_9087_BAF7435F9B53_.wvu.PrintTitles" localSheetId="4" hidden="1">'凡例（施設）'!$B:$C,'凡例（施設）'!$3:$4</definedName>
    <definedName name="Z_B1B896AC_861D_4BED_A785_C2A9799B23E6_.wvu.Cols" localSheetId="0" hidden="1">'30年度決算(施設)'!#REF!,'30年度決算(施設)'!#REF!,'30年度決算(施設)'!#REF!,'30年度決算(施設)'!#REF!</definedName>
    <definedName name="Z_B1B896AC_861D_4BED_A785_C2A9799B23E6_.wvu.FilterData" localSheetId="3" hidden="1">'23年度決算（参考・公表済み）'!$B$3:$L$64</definedName>
    <definedName name="Z_B1B896AC_861D_4BED_A785_C2A9799B23E6_.wvu.FilterData" localSheetId="2" hidden="1">'24年度決算'!$B$3:$L$64</definedName>
    <definedName name="Z_B1B896AC_861D_4BED_A785_C2A9799B23E6_.wvu.FilterData" localSheetId="1" hidden="1">'25年度決算'!$B$3:$L$64</definedName>
    <definedName name="Z_B1B896AC_861D_4BED_A785_C2A9799B23E6_.wvu.FilterData" localSheetId="0" hidden="1">'30年度決算(施設)'!$A$4:$M$61</definedName>
    <definedName name="Z_B1B896AC_861D_4BED_A785_C2A9799B23E6_.wvu.FilterData" localSheetId="4" hidden="1">'凡例（施設）'!$B$3:$L$5</definedName>
    <definedName name="Z_B1B896AC_861D_4BED_A785_C2A9799B23E6_.wvu.PrintArea" localSheetId="3" hidden="1">'23年度決算（参考・公表済み）'!$A$1:$M$72</definedName>
    <definedName name="Z_B1B896AC_861D_4BED_A785_C2A9799B23E6_.wvu.PrintArea" localSheetId="2" hidden="1">'24年度決算'!$A$1:$M$72</definedName>
    <definedName name="Z_B1B896AC_861D_4BED_A785_C2A9799B23E6_.wvu.PrintArea" localSheetId="1" hidden="1">'25年度決算'!$A$1:$M$72</definedName>
    <definedName name="Z_B1B896AC_861D_4BED_A785_C2A9799B23E6_.wvu.PrintArea" localSheetId="0" hidden="1">'30年度決算(施設)'!$A$1:$M$69</definedName>
    <definedName name="Z_B1B896AC_861D_4BED_A785_C2A9799B23E6_.wvu.PrintArea" localSheetId="4" hidden="1">'凡例（施設）'!$A$1:$L$39</definedName>
    <definedName name="Z_B1B896AC_861D_4BED_A785_C2A9799B23E6_.wvu.PrintTitles" localSheetId="3" hidden="1">'23年度決算（参考・公表済み）'!$B:$C,'23年度決算（参考・公表済み）'!$3:$4</definedName>
    <definedName name="Z_B1B896AC_861D_4BED_A785_C2A9799B23E6_.wvu.PrintTitles" localSheetId="2" hidden="1">'24年度決算'!$B:$C,'24年度決算'!$3:$4</definedName>
    <definedName name="Z_B1B896AC_861D_4BED_A785_C2A9799B23E6_.wvu.PrintTitles" localSheetId="1" hidden="1">'25年度決算'!$B:$C,'25年度決算'!$3:$4</definedName>
    <definedName name="Z_B1B896AC_861D_4BED_A785_C2A9799B23E6_.wvu.PrintTitles" localSheetId="0" hidden="1">'30年度決算(施設)'!$B:$C,'30年度決算(施設)'!$4:$5</definedName>
    <definedName name="Z_B1B896AC_861D_4BED_A785_C2A9799B23E6_.wvu.PrintTitles" localSheetId="4" hidden="1">'凡例（施設）'!$B:$C,'凡例（施設）'!$3:$4</definedName>
    <definedName name="Z_BB034A02_4157_4F4C_970A_104573BB908D_.wvu.Cols" localSheetId="0" hidden="1">'30年度決算(施設)'!#REF!,'30年度決算(施設)'!#REF!,'30年度決算(施設)'!#REF!,'30年度決算(施設)'!#REF!</definedName>
    <definedName name="Z_BB034A02_4157_4F4C_970A_104573BB908D_.wvu.FilterData" localSheetId="3" hidden="1">'23年度決算（参考・公表済み）'!$B$3:$L$64</definedName>
    <definedName name="Z_BB034A02_4157_4F4C_970A_104573BB908D_.wvu.FilterData" localSheetId="2" hidden="1">'24年度決算'!$B$3:$L$64</definedName>
    <definedName name="Z_BB034A02_4157_4F4C_970A_104573BB908D_.wvu.FilterData" localSheetId="1" hidden="1">'25年度決算'!$B$3:$L$64</definedName>
    <definedName name="Z_BB034A02_4157_4F4C_970A_104573BB908D_.wvu.FilterData" localSheetId="0" hidden="1">'30年度決算(施設)'!$A$4:$M$61</definedName>
    <definedName name="Z_BB034A02_4157_4F4C_970A_104573BB908D_.wvu.FilterData" localSheetId="4" hidden="1">'凡例（施設）'!$B$3:$L$5</definedName>
    <definedName name="Z_BB034A02_4157_4F4C_970A_104573BB908D_.wvu.PrintArea" localSheetId="3" hidden="1">'23年度決算（参考・公表済み）'!$A$1:$M$72</definedName>
    <definedName name="Z_BB034A02_4157_4F4C_970A_104573BB908D_.wvu.PrintArea" localSheetId="2" hidden="1">'24年度決算'!$A$1:$M$72</definedName>
    <definedName name="Z_BB034A02_4157_4F4C_970A_104573BB908D_.wvu.PrintArea" localSheetId="4" hidden="1">'凡例（施設）'!$A$1:$L$39</definedName>
    <definedName name="Z_BB034A02_4157_4F4C_970A_104573BB908D_.wvu.PrintTitles" localSheetId="3" hidden="1">'23年度決算（参考・公表済み）'!$B:$C,'23年度決算（参考・公表済み）'!$3:$4</definedName>
    <definedName name="Z_BB034A02_4157_4F4C_970A_104573BB908D_.wvu.PrintTitles" localSheetId="2" hidden="1">'24年度決算'!$B:$C,'24年度決算'!$3:$4</definedName>
    <definedName name="Z_BB034A02_4157_4F4C_970A_104573BB908D_.wvu.PrintTitles" localSheetId="4" hidden="1">'凡例（施設）'!$B:$C,'凡例（施設）'!$3:$4</definedName>
    <definedName name="Z_C1B02F2D_EA20_4EB1_9E59_0AF845968A15_.wvu.FilterData" localSheetId="0" hidden="1">'30年度決算(施設)'!$A$4:$M$61</definedName>
    <definedName name="Z_C205DA16_5161_4958_A263_BDFBDA0A2D39_.wvu.FilterData" localSheetId="0" hidden="1">'30年度決算(施設)'!$A$4:$M$61</definedName>
    <definedName name="Z_C2EE5954_9791_4212_8389_87F2B1BCEDE3_.wvu.FilterData" localSheetId="3" hidden="1">'23年度決算（参考・公表済み）'!$B$3:$L$64</definedName>
    <definedName name="Z_C2EE5954_9791_4212_8389_87F2B1BCEDE3_.wvu.FilterData" localSheetId="2" hidden="1">'24年度決算'!$B$3:$L$64</definedName>
    <definedName name="Z_C2EE5954_9791_4212_8389_87F2B1BCEDE3_.wvu.FilterData" localSheetId="1" hidden="1">'25年度決算'!$B$3:$L$64</definedName>
    <definedName name="Z_C2EE5954_9791_4212_8389_87F2B1BCEDE3_.wvu.FilterData" localSheetId="0" hidden="1">'30年度決算(施設)'!$A$4:$M$61</definedName>
    <definedName name="Z_C2EE5954_9791_4212_8389_87F2B1BCEDE3_.wvu.FilterData" localSheetId="4" hidden="1">'凡例（施設）'!$B$3:$L$5</definedName>
    <definedName name="Z_C2EE5954_9791_4212_8389_87F2B1BCEDE3_.wvu.PrintArea" localSheetId="3" hidden="1">'23年度決算（参考・公表済み）'!$A$1:$M$72</definedName>
    <definedName name="Z_C2EE5954_9791_4212_8389_87F2B1BCEDE3_.wvu.PrintArea" localSheetId="2" hidden="1">'24年度決算'!$A$1:$M$72</definedName>
    <definedName name="Z_C2EE5954_9791_4212_8389_87F2B1BCEDE3_.wvu.PrintArea" localSheetId="1" hidden="1">'25年度決算'!$A$1:$M$72</definedName>
    <definedName name="Z_C2EE5954_9791_4212_8389_87F2B1BCEDE3_.wvu.PrintArea" localSheetId="4" hidden="1">'凡例（施設）'!$A$1:$L$39</definedName>
    <definedName name="Z_C2EE5954_9791_4212_8389_87F2B1BCEDE3_.wvu.PrintTitles" localSheetId="3" hidden="1">'23年度決算（参考・公表済み）'!$B:$C,'23年度決算（参考・公表済み）'!$3:$4</definedName>
    <definedName name="Z_C2EE5954_9791_4212_8389_87F2B1BCEDE3_.wvu.PrintTitles" localSheetId="2" hidden="1">'24年度決算'!$B:$C,'24年度決算'!$3:$4</definedName>
    <definedName name="Z_C2EE5954_9791_4212_8389_87F2B1BCEDE3_.wvu.PrintTitles" localSheetId="1" hidden="1">'25年度決算'!$B:$C,'25年度決算'!$3:$4</definedName>
    <definedName name="Z_C2EE5954_9791_4212_8389_87F2B1BCEDE3_.wvu.PrintTitles" localSheetId="4" hidden="1">'凡例（施設）'!$B:$C,'凡例（施設）'!$3:$4</definedName>
    <definedName name="Z_C7C2E1F7_8D25_45A3_98C8_F22E332F6CE0_.wvu.FilterData" localSheetId="3" hidden="1">'23年度決算（参考・公表済み）'!$B$3:$L$64</definedName>
    <definedName name="Z_C7C2E1F7_8D25_45A3_98C8_F22E332F6CE0_.wvu.FilterData" localSheetId="2" hidden="1">'24年度決算'!$B$3:$L$64</definedName>
    <definedName name="Z_C7C2E1F7_8D25_45A3_98C8_F22E332F6CE0_.wvu.FilterData" localSheetId="1" hidden="1">'25年度決算'!$B$3:$L$64</definedName>
    <definedName name="Z_C7C2E1F7_8D25_45A3_98C8_F22E332F6CE0_.wvu.FilterData" localSheetId="0" hidden="1">'30年度決算(施設)'!$A$4:$M$61</definedName>
    <definedName name="Z_C7C2E1F7_8D25_45A3_98C8_F22E332F6CE0_.wvu.FilterData" localSheetId="4" hidden="1">'凡例（施設）'!$B$3:$L$5</definedName>
    <definedName name="Z_C7C2E1F7_8D25_45A3_98C8_F22E332F6CE0_.wvu.PrintArea" localSheetId="3" hidden="1">'23年度決算（参考・公表済み）'!$A$1:$M$72</definedName>
    <definedName name="Z_C7C2E1F7_8D25_45A3_98C8_F22E332F6CE0_.wvu.PrintArea" localSheetId="2" hidden="1">'24年度決算'!$A$1:$M$72</definedName>
    <definedName name="Z_C7C2E1F7_8D25_45A3_98C8_F22E332F6CE0_.wvu.PrintArea" localSheetId="1" hidden="1">'25年度決算'!$A$1:$M$72</definedName>
    <definedName name="Z_C7C2E1F7_8D25_45A3_98C8_F22E332F6CE0_.wvu.PrintArea" localSheetId="0" hidden="1">'30年度決算(施設)'!$A:$L</definedName>
    <definedName name="Z_C7C2E1F7_8D25_45A3_98C8_F22E332F6CE0_.wvu.PrintArea" localSheetId="4" hidden="1">'凡例（施設）'!$A$1:$L$39</definedName>
    <definedName name="Z_C7C2E1F7_8D25_45A3_98C8_F22E332F6CE0_.wvu.PrintTitles" localSheetId="3" hidden="1">'23年度決算（参考・公表済み）'!$B:$C,'23年度決算（参考・公表済み）'!$3:$4</definedName>
    <definedName name="Z_C7C2E1F7_8D25_45A3_98C8_F22E332F6CE0_.wvu.PrintTitles" localSheetId="2" hidden="1">'24年度決算'!$B:$C,'24年度決算'!$3:$4</definedName>
    <definedName name="Z_C7C2E1F7_8D25_45A3_98C8_F22E332F6CE0_.wvu.PrintTitles" localSheetId="1" hidden="1">'25年度決算'!$B:$C,'25年度決算'!$3:$4</definedName>
    <definedName name="Z_C7C2E1F7_8D25_45A3_98C8_F22E332F6CE0_.wvu.PrintTitles" localSheetId="4" hidden="1">'凡例（施設）'!$B:$C,'凡例（施設）'!$3:$4</definedName>
    <definedName name="Z_D4A96488_6408_401A_B242_47247BD68402_.wvu.FilterData" localSheetId="3" hidden="1">'23年度決算（参考・公表済み）'!$B$3:$L$64</definedName>
    <definedName name="Z_D4A96488_6408_401A_B242_47247BD68402_.wvu.FilterData" localSheetId="2" hidden="1">'24年度決算'!$B$3:$L$64</definedName>
    <definedName name="Z_D4A96488_6408_401A_B242_47247BD68402_.wvu.FilterData" localSheetId="1" hidden="1">'25年度決算'!$B$3:$L$64</definedName>
    <definedName name="Z_D4A96488_6408_401A_B242_47247BD68402_.wvu.FilterData" localSheetId="0" hidden="1">'30年度決算(施設)'!$A$5:$M$5</definedName>
    <definedName name="Z_D4A96488_6408_401A_B242_47247BD68402_.wvu.FilterData" localSheetId="4" hidden="1">'凡例（施設）'!$B$3:$L$5</definedName>
    <definedName name="Z_D4A96488_6408_401A_B242_47247BD68402_.wvu.PrintArea" localSheetId="3" hidden="1">'23年度決算（参考・公表済み）'!$A$1:$M$72</definedName>
    <definedName name="Z_D4A96488_6408_401A_B242_47247BD68402_.wvu.PrintArea" localSheetId="2" hidden="1">'24年度決算'!$A$1:$M$72</definedName>
    <definedName name="Z_D4A96488_6408_401A_B242_47247BD68402_.wvu.PrintArea" localSheetId="0" hidden="1">'30年度決算(施設)'!$A$1:$M$69</definedName>
    <definedName name="Z_D4A96488_6408_401A_B242_47247BD68402_.wvu.PrintArea" localSheetId="4" hidden="1">'凡例（施設）'!$A$1:$L$39</definedName>
    <definedName name="Z_D4A96488_6408_401A_B242_47247BD68402_.wvu.PrintTitles" localSheetId="3" hidden="1">'23年度決算（参考・公表済み）'!$B:$C,'23年度決算（参考・公表済み）'!$3:$4</definedName>
    <definedName name="Z_D4A96488_6408_401A_B242_47247BD68402_.wvu.PrintTitles" localSheetId="2" hidden="1">'24年度決算'!$B:$C,'24年度決算'!$3:$4</definedName>
    <definedName name="Z_D4A96488_6408_401A_B242_47247BD68402_.wvu.PrintTitles" localSheetId="0" hidden="1">'30年度決算(施設)'!$B:$C,'30年度決算(施設)'!$4:$5</definedName>
    <definedName name="Z_D4A96488_6408_401A_B242_47247BD68402_.wvu.PrintTitles" localSheetId="4" hidden="1">'凡例（施設）'!$B:$C,'凡例（施設）'!$3:$4</definedName>
    <definedName name="Z_DA39BF39_F3EE_46AF_B630_EA0A154525DB_.wvu.FilterData" localSheetId="0" hidden="1">'30年度決算(施設)'!$A$4:$M$61</definedName>
    <definedName name="Z_E63B6F26_5CA1_415A_AAF5_D842AA183F61_.wvu.FilterData" localSheetId="3" hidden="1">'23年度決算（参考・公表済み）'!$B$3:$L$64</definedName>
    <definedName name="Z_E63B6F26_5CA1_415A_AAF5_D842AA183F61_.wvu.FilterData" localSheetId="2" hidden="1">'24年度決算'!$B$3:$L$64</definedName>
    <definedName name="Z_E63B6F26_5CA1_415A_AAF5_D842AA183F61_.wvu.FilterData" localSheetId="1" hidden="1">'25年度決算'!$B$3:$L$64</definedName>
    <definedName name="Z_E63B6F26_5CA1_415A_AAF5_D842AA183F61_.wvu.FilterData" localSheetId="0" hidden="1">'30年度決算(施設)'!$A$4:$M$61</definedName>
    <definedName name="Z_E63B6F26_5CA1_415A_AAF5_D842AA183F61_.wvu.FilterData" localSheetId="4" hidden="1">'凡例（施設）'!$B$3:$L$5</definedName>
    <definedName name="Z_E63B6F26_5CA1_415A_AAF5_D842AA183F61_.wvu.PrintArea" localSheetId="3" hidden="1">'23年度決算（参考・公表済み）'!$A$1:$M$72</definedName>
    <definedName name="Z_E63B6F26_5CA1_415A_AAF5_D842AA183F61_.wvu.PrintArea" localSheetId="2" hidden="1">'24年度決算'!$A$1:$M$72</definedName>
    <definedName name="Z_E63B6F26_5CA1_415A_AAF5_D842AA183F61_.wvu.PrintArea" localSheetId="4" hidden="1">'凡例（施設）'!$A$1:$L$39</definedName>
    <definedName name="Z_E63B6F26_5CA1_415A_AAF5_D842AA183F61_.wvu.PrintTitles" localSheetId="3" hidden="1">'23年度決算（参考・公表済み）'!$B:$C,'23年度決算（参考・公表済み）'!$3:$4</definedName>
    <definedName name="Z_E63B6F26_5CA1_415A_AAF5_D842AA183F61_.wvu.PrintTitles" localSheetId="2" hidden="1">'24年度決算'!$B:$C,'24年度決算'!$3:$4</definedName>
    <definedName name="Z_E63B6F26_5CA1_415A_AAF5_D842AA183F61_.wvu.PrintTitles" localSheetId="4" hidden="1">'凡例（施設）'!$B:$C,'凡例（施設）'!$3:$4</definedName>
    <definedName name="Z_F00D68A2_E6D7_448C_B246_2FC7B0898C57_.wvu.Cols" localSheetId="0" hidden="1">'30年度決算(施設)'!#REF!,'30年度決算(施設)'!#REF!,'30年度決算(施設)'!#REF!,'30年度決算(施設)'!#REF!</definedName>
    <definedName name="Z_F00D68A2_E6D7_448C_B246_2FC7B0898C57_.wvu.FilterData" localSheetId="3" hidden="1">'23年度決算（参考・公表済み）'!$B$3:$L$64</definedName>
    <definedName name="Z_F00D68A2_E6D7_448C_B246_2FC7B0898C57_.wvu.FilterData" localSheetId="2" hidden="1">'24年度決算'!$B$3:$L$64</definedName>
    <definedName name="Z_F00D68A2_E6D7_448C_B246_2FC7B0898C57_.wvu.FilterData" localSheetId="1" hidden="1">'25年度決算'!$B$3:$L$64</definedName>
    <definedName name="Z_F00D68A2_E6D7_448C_B246_2FC7B0898C57_.wvu.FilterData" localSheetId="0" hidden="1">'30年度決算(施設)'!$A$4:$M$61</definedName>
    <definedName name="Z_F00D68A2_E6D7_448C_B246_2FC7B0898C57_.wvu.FilterData" localSheetId="4" hidden="1">'凡例（施設）'!$B$3:$L$5</definedName>
    <definedName name="Z_F00D68A2_E6D7_448C_B246_2FC7B0898C57_.wvu.PrintArea" localSheetId="3" hidden="1">'23年度決算（参考・公表済み）'!$A$1:$M$72</definedName>
    <definedName name="Z_F00D68A2_E6D7_448C_B246_2FC7B0898C57_.wvu.PrintArea" localSheetId="2" hidden="1">'24年度決算'!$A$1:$M$72</definedName>
    <definedName name="Z_F00D68A2_E6D7_448C_B246_2FC7B0898C57_.wvu.PrintArea" localSheetId="1" hidden="1">'25年度決算'!$A$1:$M$72</definedName>
    <definedName name="Z_F00D68A2_E6D7_448C_B246_2FC7B0898C57_.wvu.PrintArea" localSheetId="0" hidden="1">'30年度決算(施設)'!$A$1:$M$69</definedName>
    <definedName name="Z_F00D68A2_E6D7_448C_B246_2FC7B0898C57_.wvu.PrintArea" localSheetId="4" hidden="1">'凡例（施設）'!$A$1:$L$39</definedName>
    <definedName name="Z_F00D68A2_E6D7_448C_B246_2FC7B0898C57_.wvu.PrintTitles" localSheetId="3" hidden="1">'23年度決算（参考・公表済み）'!$B:$C,'23年度決算（参考・公表済み）'!$3:$4</definedName>
    <definedName name="Z_F00D68A2_E6D7_448C_B246_2FC7B0898C57_.wvu.PrintTitles" localSheetId="2" hidden="1">'24年度決算'!$B:$C,'24年度決算'!$3:$4</definedName>
    <definedName name="Z_F00D68A2_E6D7_448C_B246_2FC7B0898C57_.wvu.PrintTitles" localSheetId="1" hidden="1">'25年度決算'!$B:$C,'25年度決算'!$3:$4</definedName>
    <definedName name="Z_F00D68A2_E6D7_448C_B246_2FC7B0898C57_.wvu.PrintTitles" localSheetId="0" hidden="1">'30年度決算(施設)'!$B:$C,'30年度決算(施設)'!$4:$5</definedName>
    <definedName name="Z_F00D68A2_E6D7_448C_B246_2FC7B0898C57_.wvu.PrintTitles" localSheetId="4" hidden="1">'凡例（施設）'!$B:$C,'凡例（施設）'!$3:$4</definedName>
    <definedName name="Z_F61D973C_B322_4E3F_91AB_97FEEA952E82_.wvu.FilterData" localSheetId="3" hidden="1">'23年度決算（参考・公表済み）'!$B$3:$L$64</definedName>
    <definedName name="Z_F61D973C_B322_4E3F_91AB_97FEEA952E82_.wvu.FilterData" localSheetId="2" hidden="1">'24年度決算'!$B$3:$L$64</definedName>
    <definedName name="Z_F61D973C_B322_4E3F_91AB_97FEEA952E82_.wvu.FilterData" localSheetId="1" hidden="1">'25年度決算'!$B$3:$L$64</definedName>
    <definedName name="Z_F61D973C_B322_4E3F_91AB_97FEEA952E82_.wvu.FilterData" localSheetId="0" hidden="1">'30年度決算(施設)'!$A$5:$M$61</definedName>
    <definedName name="Z_F61D973C_B322_4E3F_91AB_97FEEA952E82_.wvu.FilterData" localSheetId="4" hidden="1">'凡例（施設）'!$B$3:$L$5</definedName>
    <definedName name="Z_F61D973C_B322_4E3F_91AB_97FEEA952E82_.wvu.PrintArea" localSheetId="3" hidden="1">'23年度決算（参考・公表済み）'!$A$1:$M$72</definedName>
    <definedName name="Z_F61D973C_B322_4E3F_91AB_97FEEA952E82_.wvu.PrintArea" localSheetId="2" hidden="1">'24年度決算'!$A$1:$M$72</definedName>
    <definedName name="Z_F61D973C_B322_4E3F_91AB_97FEEA952E82_.wvu.PrintArea" localSheetId="4" hidden="1">'凡例（施設）'!$A$1:$L$39</definedName>
    <definedName name="Z_F61D973C_B322_4E3F_91AB_97FEEA952E82_.wvu.PrintTitles" localSheetId="3" hidden="1">'23年度決算（参考・公表済み）'!$B:$C,'23年度決算（参考・公表済み）'!$3:$4</definedName>
    <definedName name="Z_F61D973C_B322_4E3F_91AB_97FEEA952E82_.wvu.PrintTitles" localSheetId="2" hidden="1">'24年度決算'!$B:$C,'24年度決算'!$3:$4</definedName>
    <definedName name="Z_F61D973C_B322_4E3F_91AB_97FEEA952E82_.wvu.PrintTitles" localSheetId="4" hidden="1">'凡例（施設）'!$B:$C,'凡例（施設）'!$3:$4</definedName>
    <definedName name="Z_FBC8A51E_9A49_47F0_B6E7_A8EDFB9ED9FD_.wvu.FilterData" localSheetId="3" hidden="1">'23年度決算（参考・公表済み）'!$B$3:$L$64</definedName>
    <definedName name="Z_FBC8A51E_9A49_47F0_B6E7_A8EDFB9ED9FD_.wvu.FilterData" localSheetId="2" hidden="1">'24年度決算'!$B$3:$L$64</definedName>
    <definedName name="Z_FBC8A51E_9A49_47F0_B6E7_A8EDFB9ED9FD_.wvu.FilterData" localSheetId="1" hidden="1">'25年度決算'!$B$3:$L$64</definedName>
    <definedName name="Z_FBC8A51E_9A49_47F0_B6E7_A8EDFB9ED9FD_.wvu.FilterData" localSheetId="0" hidden="1">'30年度決算(施設)'!$A$4:$M$61</definedName>
    <definedName name="Z_FBC8A51E_9A49_47F0_B6E7_A8EDFB9ED9FD_.wvu.FilterData" localSheetId="4" hidden="1">'凡例（施設）'!$B$3:$L$5</definedName>
    <definedName name="Z_FBC8A51E_9A49_47F0_B6E7_A8EDFB9ED9FD_.wvu.PrintArea" localSheetId="3" hidden="1">'23年度決算（参考・公表済み）'!$A$1:$M$72</definedName>
    <definedName name="Z_FBC8A51E_9A49_47F0_B6E7_A8EDFB9ED9FD_.wvu.PrintArea" localSheetId="2" hidden="1">'24年度決算'!$A$1:$M$72</definedName>
    <definedName name="Z_FBC8A51E_9A49_47F0_B6E7_A8EDFB9ED9FD_.wvu.PrintArea" localSheetId="1" hidden="1">'25年度決算'!$A$1:$M$72</definedName>
    <definedName name="Z_FBC8A51E_9A49_47F0_B6E7_A8EDFB9ED9FD_.wvu.PrintArea" localSheetId="0" hidden="1">'30年度決算(施設)'!$A$1:$M$69</definedName>
    <definedName name="Z_FBC8A51E_9A49_47F0_B6E7_A8EDFB9ED9FD_.wvu.PrintArea" localSheetId="4" hidden="1">'凡例（施設）'!$A$1:$L$39</definedName>
    <definedName name="Z_FBC8A51E_9A49_47F0_B6E7_A8EDFB9ED9FD_.wvu.PrintTitles" localSheetId="3" hidden="1">'23年度決算（参考・公表済み）'!$B:$C,'23年度決算（参考・公表済み）'!$3:$4</definedName>
    <definedName name="Z_FBC8A51E_9A49_47F0_B6E7_A8EDFB9ED9FD_.wvu.PrintTitles" localSheetId="2" hidden="1">'24年度決算'!$B:$C,'24年度決算'!$3:$4</definedName>
    <definedName name="Z_FBC8A51E_9A49_47F0_B6E7_A8EDFB9ED9FD_.wvu.PrintTitles" localSheetId="1" hidden="1">'25年度決算'!$B:$C,'25年度決算'!$3:$4</definedName>
    <definedName name="Z_FBC8A51E_9A49_47F0_B6E7_A8EDFB9ED9FD_.wvu.PrintTitles" localSheetId="0" hidden="1">'30年度決算(施設)'!$B:$C,'30年度決算(施設)'!$4:$5</definedName>
    <definedName name="Z_FBC8A51E_9A49_47F0_B6E7_A8EDFB9ED9FD_.wvu.PrintTitles" localSheetId="4" hidden="1">'凡例（施設）'!$B:$C,'凡例（施設）'!$3:$4</definedName>
  </definedNames>
  <calcPr calcId="162913" fullCalcOnLoad="1"/>
  <customWorkbookViews>
    <customWorkbookView name="下平 峻介 - 個人用ビュー" guid="{0A60D169-EA4D-42F0-A2F3-528073C1F4D5}" mergeInterval="0" personalView="1" maximized="1" xWindow="-8" yWindow="-8" windowWidth="1936" windowHeight="1056" activeSheetId="1" showComments="commIndAndComment"/>
    <customWorkbookView name="小沼 - 個人用ビュー" guid="{4BD327CA-D2D9-47BB-8D43-E6A2085736FF}" mergeInterval="0" personalView="1" maximized="1" xWindow="-8" yWindow="-8" windowWidth="1936" windowHeight="1056" activeSheetId="6"/>
    <customWorkbookView name="財政局財政課 - 個人用ビュー" guid="{8EA625F0-5D2E-4E9B-8B85-5A4134DD8279}" mergeInterval="0" personalView="1" maximized="1" xWindow="-9" yWindow="-9" windowWidth="1938" windowHeight="1048" activeSheetId="6"/>
    <customWorkbookView name="長谷川 実穂 - 個人用ビュー" guid="{951EC57C-C1FC-4464-BBC5-1D7872F1ECD5}" mergeInterval="0" personalView="1" yWindow="40" windowWidth="960" windowHeight="1040" activeSheetId="6"/>
    <customWorkbookView name="古西 康朗 - 個人用ビュー" guid="{5D7BC948-B761-4C79-AFD0-CA72550D1ACD}" mergeInterval="0" personalView="1" maximized="1" xWindow="-8" yWindow="-8" windowWidth="1936" windowHeight="1056" activeSheetId="1"/>
    <customWorkbookView name="萩原 礼行 - 個人用ビュー" guid="{A0FF5FE9-963B-4465-B2FA-FC8073C4F0AC}" mergeInterval="0" personalView="1" maximized="1" xWindow="1912" yWindow="-205" windowWidth="1296" windowHeight="1040" activeSheetId="1"/>
    <customWorkbookView name="有賀 雅人 - 個人用ビュー" guid="{19095B01-EB70-4978-A824-089E8010321E}" mergeInterval="0" personalView="1" maximized="1" xWindow="-8" yWindow="-8" windowWidth="1936" windowHeight="1056" activeSheetId="6"/>
    <customWorkbookView name="大橋 礼昌 - 個人用ビュー" guid="{C7C2E1F7-8D25-45A3-98C8-F22E332F6CE0}" mergeInterval="0" personalView="1" maximized="1" xWindow="1912" yWindow="-8" windowWidth="1296" windowHeight="1000" activeSheetId="1" showComments="commIndAndComment"/>
    <customWorkbookView name="赤尾 祐次郎 - 個人用ビュー" guid="{C2EE5954-9791-4212-8389-87F2B1BCEDE3}" mergeInterval="0" personalView="1" windowWidth="960" windowHeight="1040" activeSheetId="6"/>
    <customWorkbookView name="BigBear - 個人用ビュー" guid="{0BB2ECCB-433A-478D-BC68-8EAEF57773B0}" mergeInterval="0" personalView="1" maximized="1" xWindow="-8" yWindow="-8" windowWidth="1936" windowHeight="1056" activeSheetId="1"/>
    <customWorkbookView name="財政課 - 個人用ビュー" guid="{BB034A02-4157-4F4C-970A-104573BB908D}" mergeInterval="0" personalView="1" maximized="1" xWindow="-8" yWindow="-8" windowWidth="1936" windowHeight="1056" activeSheetId="1"/>
    <customWorkbookView name="辻本 顕 - 個人用ビュー" guid="{92469751-EA1A-4655-A8DE-B0733E860301}" mergeInterval="0" personalView="1" windowWidth="1920" windowHeight="1040" activeSheetId="1"/>
    <customWorkbookView name="松永　真 - 個人用ビュー" guid="{48DF1A33-946D-4268-BBCF-1269014A917F}" mergeInterval="0" personalView="1" maximized="1" windowWidth="1276" windowHeight="740" activeSheetId="6"/>
    <customWorkbookView name="ようこそ財政課へ - 個人用ビュー" guid="{A92F8FF7-940C-4369-B6E9-177F598A060F}" mergeInterval="0" personalView="1" maximized="1" windowWidth="1276" windowHeight="794" activeSheetId="1"/>
    <customWorkbookView name="tokieda - 個人用ビュー" guid="{4724C107-2586-4CA4-AE84-701A5ED764F6}" mergeInterval="0" personalView="1" xWindow="649" yWindow="31" windowWidth="622" windowHeight="614" activeSheetId="1"/>
    <customWorkbookView name="sysmente - 個人用ビュー" guid="{FBC8A51E-9A49-47F0-B6E7-A8EDFB9ED9FD}"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品田 陽平 - 個人用ビュー" guid="{B1B896AC-861D-4BED-A785-C2A9799B23E6}"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濱畠 亮平 - 個人用ビュー" guid="{8BD64CB5-C1EB-4DA0-9E9E-C91E7594013A}" mergeInterval="0" personalView="1" maximized="1" xWindow="-8" yWindow="-8" windowWidth="1936" windowHeight="1056" activeSheetId="1"/>
    <customWorkbookView name="suzuki - 個人用ビュー" guid="{E63B6F26-5CA1-415A-AAF5-D842AA183F61}" mergeInterval="0" personalView="1" maximized="1" windowWidth="1276" windowHeight="794" activeSheetId="1"/>
    <customWorkbookView name="あきば - 個人用ビュー" guid="{5B8A0CAF-BC9B-4670-A91B-C7F9421BC3F7}" mergeInterval="0" personalView="1" xWindow="8" yWindow="2" windowWidth="916" windowHeight="1040" activeSheetId="6"/>
    <customWorkbookView name="藤ﾉ木 圭太 - 個人用ビュー" guid="{044D20CE-B695-4BC1-A3B0-D60A68B6D73D}" mergeInterval="0" personalView="1" maximized="1" xWindow="-8" yWindow="-8" windowWidth="1936" windowHeight="1056" activeSheetId="6"/>
    <customWorkbookView name="ONODERA - 個人用ビュー" guid="{1ADEBCB8-9FB3-4DB2-BD49-E19DCBC61CF4}" mergeInterval="0" personalView="1" xWindow="294" windowWidth="929" windowHeight="1080" activeSheetId="6"/>
    <customWorkbookView name="中川 優貴 - 個人用ビュー" guid="{8861AE24-1F01-42AD-BF50-4516A37941DC}" mergeInterval="0" personalView="1" xWindow="73" yWindow="13" windowWidth="1440" windowHeight="759" activeSheetId="1"/>
    <customWorkbookView name="込宮 麻衣子 - 個人用ビュー" guid="{AC5D4131-12C8-4117-9087-BAF7435F9B53}" mergeInterval="0" personalView="1" xWindow="9" yWindow="14" windowWidth="1168" windowHeight="1040" activeSheetId="1"/>
    <customWorkbookView name="ちゃんくま - 個人用ビュー" guid="{D4A96488-6408-401A-B242-47247BD68402}" mergeInterval="0" personalView="1" maximized="1" xWindow="-8" yWindow="-8" windowWidth="1936" windowHeight="1056" activeSheetId="6"/>
    <customWorkbookView name="星野 響子 - 個人用ビュー" guid="{059B7AB1-A73C-4BC5-991D-327B0179F92D}" mergeInterval="0" personalView="1" maximized="1" xWindow="-8" yWindow="-8" windowWidth="1936" windowHeight="1056" activeSheetId="1"/>
    <customWorkbookView name="Administrator - 個人用ビュー" guid="{F61D973C-B322-4E3F-91AB-97FEEA952E82}" mergeInterval="0" personalView="1" maximized="1" xWindow="-8" yWindow="-8" windowWidth="1382" windowHeight="744" activeSheetId="1"/>
    <customWorkbookView name="小山 陽平 - 個人用ビュー" guid="{47AE5BBD-A385-41BE-B786-2DF2D65C20C7}" mergeInterval="0" personalView="1" xWindow="772" yWindow="53" windowWidth="1509" windowHeight="987" activeSheetId="1" showComments="commIndAndComment"/>
    <customWorkbookView name="中島 泰子 - 個人用ビュー" guid="{98E8C3D6-8FBF-4D5C-8624-4C53BC7003C2}" mergeInterval="0" personalView="1" maximized="1" xWindow="-8" yWindow="-8" windowWidth="1936" windowHeight="1056" activeSheetId="6" showComments="commIndAndComment"/>
  </customWorkbookViews>
</workbook>
</file>

<file path=xl/calcChain.xml><?xml version="1.0" encoding="utf-8"?>
<calcChain xmlns="http://schemas.openxmlformats.org/spreadsheetml/2006/main">
  <c r="E5" i="4" l="1"/>
  <c r="I5" i="4"/>
  <c r="J5" i="4"/>
  <c r="E6" i="4"/>
  <c r="J6" i="4"/>
  <c r="H7" i="4"/>
  <c r="J7" i="4"/>
  <c r="I7" i="4"/>
  <c r="H8" i="4"/>
  <c r="E8" i="4"/>
  <c r="I8" i="4"/>
  <c r="J9" i="4"/>
  <c r="E10" i="4"/>
  <c r="I10" i="4"/>
  <c r="J10" i="4"/>
  <c r="E11" i="4"/>
  <c r="J11" i="4"/>
  <c r="J12" i="4"/>
  <c r="J13" i="4"/>
  <c r="E14" i="4"/>
  <c r="J14" i="4"/>
  <c r="E15" i="4"/>
  <c r="J15" i="4"/>
  <c r="E16" i="4"/>
  <c r="I16" i="4"/>
  <c r="J16" i="4"/>
  <c r="H17" i="4"/>
  <c r="I17" i="4"/>
  <c r="J17" i="4"/>
  <c r="E18" i="4"/>
  <c r="J18" i="4"/>
  <c r="E19" i="4"/>
  <c r="J19" i="4"/>
  <c r="E20" i="4"/>
  <c r="J20" i="4"/>
  <c r="E21" i="4"/>
  <c r="I21" i="4"/>
  <c r="J21" i="4"/>
  <c r="H22" i="4"/>
  <c r="J22" i="4"/>
  <c r="I22" i="4"/>
  <c r="H23" i="4"/>
  <c r="E23" i="4"/>
  <c r="J23" i="4"/>
  <c r="E24" i="4"/>
  <c r="I24" i="4"/>
  <c r="J24" i="4"/>
  <c r="E25" i="4"/>
  <c r="J25" i="4"/>
  <c r="E26" i="4"/>
  <c r="I26" i="4"/>
  <c r="J26" i="4"/>
  <c r="H27" i="4"/>
  <c r="J27" i="4"/>
  <c r="H28" i="4"/>
  <c r="J28" i="4"/>
  <c r="E28" i="4"/>
  <c r="H29" i="4"/>
  <c r="E29" i="4"/>
  <c r="I29" i="4"/>
  <c r="J29" i="4"/>
  <c r="E30" i="4"/>
  <c r="I30" i="4"/>
  <c r="J30" i="4"/>
  <c r="E31" i="4"/>
  <c r="I31" i="4"/>
  <c r="J31" i="4"/>
  <c r="E32" i="4"/>
  <c r="J32" i="4"/>
  <c r="E33" i="4"/>
  <c r="J33" i="4"/>
  <c r="E34" i="4"/>
  <c r="J34" i="4"/>
  <c r="J35" i="4"/>
  <c r="E36" i="4"/>
  <c r="I36" i="4"/>
  <c r="J36" i="4"/>
  <c r="E37" i="4"/>
  <c r="J37" i="4"/>
  <c r="H38" i="4"/>
  <c r="J38" i="4"/>
  <c r="I38" i="4"/>
  <c r="E39" i="4"/>
  <c r="J39" i="4"/>
  <c r="I40" i="4"/>
  <c r="J40" i="4"/>
  <c r="E41" i="4"/>
  <c r="J41" i="4"/>
  <c r="E42" i="4"/>
  <c r="J42" i="4"/>
  <c r="E43" i="4"/>
  <c r="J43" i="4"/>
  <c r="E44" i="4"/>
  <c r="J44" i="4"/>
  <c r="E45" i="4"/>
  <c r="I45" i="4"/>
  <c r="J45" i="4"/>
  <c r="E46" i="4"/>
  <c r="J46" i="4"/>
  <c r="E47" i="4"/>
  <c r="H47" i="4"/>
  <c r="J47" i="4"/>
  <c r="E48" i="4"/>
  <c r="J48" i="4"/>
  <c r="J49" i="4"/>
  <c r="E50" i="4"/>
  <c r="J50" i="4"/>
  <c r="E51" i="4"/>
  <c r="I51" i="4"/>
  <c r="J51" i="4"/>
  <c r="E52" i="4"/>
  <c r="J52" i="4"/>
  <c r="E53" i="4"/>
  <c r="I53" i="4"/>
  <c r="J53" i="4"/>
  <c r="E54" i="4"/>
  <c r="J54" i="4"/>
  <c r="E55" i="4"/>
  <c r="J55" i="4"/>
  <c r="E56" i="4"/>
  <c r="I56" i="4"/>
  <c r="J56" i="4"/>
  <c r="E57" i="4"/>
  <c r="I57" i="4"/>
  <c r="J57" i="4"/>
  <c r="E58" i="4"/>
  <c r="J58" i="4"/>
  <c r="I59" i="4"/>
  <c r="J59" i="4"/>
  <c r="H60" i="4"/>
  <c r="E60" i="4"/>
  <c r="J60" i="4"/>
  <c r="E61" i="4"/>
  <c r="J61" i="4"/>
  <c r="E62" i="4"/>
  <c r="J62" i="4"/>
  <c r="J63" i="4"/>
  <c r="E64" i="4"/>
  <c r="J64" i="4"/>
  <c r="E5" i="3"/>
  <c r="J5" i="3"/>
  <c r="E6" i="3"/>
  <c r="J6" i="3"/>
  <c r="E7" i="3"/>
  <c r="I7" i="3"/>
  <c r="J7" i="3"/>
  <c r="E8" i="3"/>
  <c r="J8" i="3"/>
  <c r="J9" i="3"/>
  <c r="E10" i="3"/>
  <c r="I10" i="3"/>
  <c r="J10" i="3"/>
  <c r="E11" i="3"/>
  <c r="I11" i="3"/>
  <c r="J11" i="3"/>
  <c r="I12" i="3"/>
  <c r="J12" i="3"/>
  <c r="J13" i="3"/>
  <c r="E14" i="3"/>
  <c r="J14" i="3"/>
  <c r="E15" i="3"/>
  <c r="J15" i="3"/>
  <c r="E16" i="3"/>
  <c r="I16" i="3"/>
  <c r="J16" i="3"/>
  <c r="H17" i="3"/>
  <c r="I17" i="3"/>
  <c r="J17" i="3"/>
  <c r="H18" i="3"/>
  <c r="J18" i="3"/>
  <c r="I18" i="3"/>
  <c r="E19" i="3"/>
  <c r="J19" i="3"/>
  <c r="E20" i="3"/>
  <c r="J20" i="3"/>
  <c r="E21" i="3"/>
  <c r="J21" i="3"/>
  <c r="E22" i="3"/>
  <c r="J22" i="3"/>
  <c r="E23" i="3"/>
  <c r="J23" i="3"/>
  <c r="H24" i="3"/>
  <c r="J24" i="3"/>
  <c r="I24" i="3"/>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c r="I40" i="3"/>
  <c r="J40" i="3"/>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c r="E61" i="3"/>
  <c r="J61" i="3"/>
  <c r="E62" i="3"/>
  <c r="J62" i="3"/>
  <c r="I63" i="3"/>
  <c r="J63" i="3"/>
  <c r="E64" i="3"/>
  <c r="J64" i="3"/>
  <c r="E5" i="2"/>
  <c r="J5" i="2"/>
  <c r="E6" i="2"/>
  <c r="J6" i="2"/>
  <c r="H7" i="2"/>
  <c r="J7" i="2"/>
  <c r="I7" i="2"/>
  <c r="E8" i="2"/>
  <c r="J8" i="2"/>
  <c r="J9" i="2"/>
  <c r="E10" i="2"/>
  <c r="I10" i="2"/>
  <c r="J10" i="2"/>
  <c r="H11" i="2"/>
  <c r="J11" i="2"/>
  <c r="I11" i="2"/>
  <c r="J12" i="2"/>
  <c r="J13" i="2"/>
  <c r="J14" i="2"/>
  <c r="E15" i="2"/>
  <c r="J15" i="2"/>
  <c r="E16" i="2"/>
  <c r="I16" i="2"/>
  <c r="J16" i="2"/>
  <c r="H17" i="2"/>
  <c r="J17" i="2"/>
  <c r="I17" i="2"/>
  <c r="H18" i="2"/>
  <c r="I18" i="2"/>
  <c r="J18" i="2"/>
  <c r="E19" i="2"/>
  <c r="J19" i="2"/>
  <c r="E20" i="2"/>
  <c r="J20" i="2"/>
  <c r="E21" i="2"/>
  <c r="J21" i="2"/>
  <c r="E22" i="2"/>
  <c r="J22" i="2"/>
  <c r="E23" i="2"/>
  <c r="J23" i="2"/>
  <c r="H24" i="2"/>
  <c r="E24" i="2"/>
  <c r="I24" i="2"/>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c r="E39" i="2"/>
  <c r="J39" i="2"/>
  <c r="I40" i="2"/>
  <c r="J40" i="2"/>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c r="E61" i="2"/>
  <c r="J61" i="2"/>
  <c r="E62" i="2"/>
  <c r="J62" i="2"/>
  <c r="H63" i="2"/>
  <c r="J63" i="2"/>
  <c r="I63" i="2"/>
  <c r="E64" i="2"/>
  <c r="J64" i="2"/>
  <c r="E38" i="4"/>
  <c r="E27" i="4"/>
  <c r="E17" i="4"/>
  <c r="E18" i="2"/>
  <c r="E17" i="2"/>
  <c r="E18" i="3"/>
  <c r="E17" i="3"/>
  <c r="E7" i="4"/>
  <c r="J24" i="2"/>
  <c r="E7" i="2"/>
  <c r="E24" i="3"/>
  <c r="E22" i="4"/>
  <c r="J8" i="4"/>
  <c r="E11" i="2"/>
</calcChain>
</file>

<file path=xl/comments1.xml><?xml version="1.0" encoding="utf-8"?>
<comments xmlns="http://schemas.openxmlformats.org/spreadsheetml/2006/main">
  <authors>
    <author xml:space="preserve"> </author>
  </authors>
  <commentList>
    <comment ref="B4"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4"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4"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4"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4" authorId="0" shapeId="0">
      <text>
        <r>
          <rPr>
            <sz val="9"/>
            <color indexed="81"/>
            <rFont val="MS P ゴシック"/>
            <family val="3"/>
            <charset val="128"/>
          </rPr>
          <t>減額・免除、または優遇した額</t>
        </r>
      </text>
    </comment>
    <comment ref="H4" authorId="0" shapeId="0">
      <text>
        <r>
          <rPr>
            <sz val="9"/>
            <color indexed="81"/>
            <rFont val="MS P ゴシック"/>
            <family val="3"/>
            <charset val="128"/>
          </rPr>
          <t>当該年度の管理運営コストを掲載しています。施設の管理運営に必要な経費だけを掲載し、施設の建設にかかるコストや大規模改修費は含んでいません。</t>
        </r>
      </text>
    </comment>
    <comment ref="K4" authorId="0" shapeId="0">
      <text>
        <r>
          <rPr>
            <sz val="9"/>
            <color indexed="81"/>
            <rFont val="MS P ゴシック"/>
            <family val="3"/>
            <charset val="128"/>
          </rPr>
          <t>複数の料金がある場合は、入場料などの主な料金を記載しています。</t>
        </r>
      </text>
    </comment>
    <comment ref="L4" authorId="0" shapeId="0">
      <text>
        <r>
          <rPr>
            <sz val="9"/>
            <color indexed="81"/>
            <rFont val="MS P ゴシック"/>
            <family val="3"/>
            <charset val="128"/>
          </rPr>
          <t>27年度に減額したり、免除した際に適用した理由の主なものを記載しています。</t>
        </r>
      </text>
    </comment>
    <comment ref="I5" authorId="0" shapeId="0">
      <text>
        <r>
          <rPr>
            <sz val="9"/>
            <color indexed="81"/>
            <rFont val="MS P ゴシック"/>
            <family val="3"/>
            <charset val="128"/>
          </rPr>
          <t xml:space="preserve">アルバイト賃金も含んだ額を人件費としています。本市所管課職員の人件費等の間接経費は除いています。また、退職給与引当金は、原則除いています。
</t>
        </r>
      </text>
    </comment>
    <comment ref="J5"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2.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4.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sharedStrings.xml><?xml version="1.0" encoding="utf-8"?>
<sst xmlns="http://schemas.openxmlformats.org/spreadsheetml/2006/main" count="1497" uniqueCount="402">
  <si>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</si>
  <si>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</si>
  <si>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</si>
  <si>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</si>
  <si>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</si>
  <si>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</si>
  <si>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</si>
  <si>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</si>
  <si>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</si>
  <si>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</si>
  <si>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</si>
  <si>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</si>
  <si>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</si>
  <si>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</si>
  <si>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</si>
  <si>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</si>
  <si>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</si>
  <si>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</si>
  <si>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</si>
  <si>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</si>
  <si>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</si>
  <si>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</si>
  <si>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</si>
  <si>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</si>
  <si>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</si>
  <si>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</si>
  <si>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</si>
  <si>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</si>
  <si>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</si>
  <si>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</si>
  <si>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</si>
  <si>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</si>
  <si>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</si>
  <si>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</si>
  <si>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</si>
  <si>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</si>
  <si>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</si>
  <si>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</si>
  <si>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</si>
  <si>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</si>
  <si>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</si>
  <si>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</si>
  <si>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</si>
  <si>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</si>
  <si>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</si>
  <si>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</si>
  <si>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</si>
  <si>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</si>
  <si>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</si>
  <si>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</si>
  <si>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</si>
  <si>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</si>
  <si>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</si>
  <si>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</si>
  <si>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</si>
  <si>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</si>
  <si>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</si>
  <si>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</si>
  <si>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</si>
  <si>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</si>
  <si>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</si>
  <si>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</si>
  <si>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</si>
  <si>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</si>
  <si>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</si>
  <si>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</si>
  <si>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</si>
  <si>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</si>
  <si>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</si>
  <si>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</si>
  <si>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</si>
  <si>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</si>
  <si>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</si>
  <si>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</si>
  <si>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</si>
  <si>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</si>
  <si>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</si>
  <si>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</si>
  <si>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</si>
  <si>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</si>
  <si>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</si>
  <si>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</si>
  <si>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</si>
  <si>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</si>
  <si>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</si>
  <si>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</si>
  <si>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</si>
  <si>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</si>
  <si>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</si>
  <si>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</si>
  <si>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</si>
  <si>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</si>
  <si>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</si>
  <si>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</si>
  <si>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</si>
  <si>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</si>
  <si>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</si>
  <si>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</si>
  <si>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</si>
  <si>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</si>
  <si>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</si>
  <si>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</si>
  <si>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</si>
  <si>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</si>
  <si>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</si>
  <si>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</si>
  <si>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</si>
  <si>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</si>
  <si>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</si>
  <si>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</si>
  <si>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</si>
  <si>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</si>
  <si>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</si>
  <si>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</si>
  <si>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</si>
  <si>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</si>
  <si>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</si>
  <si>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</si>
  <si>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</si>
  <si>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</si>
  <si>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</si>
  <si>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</si>
  <si>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</si>
  <si>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</si>
  <si>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</si>
  <si>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</si>
  <si>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</si>
  <si>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</si>
  <si>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</si>
  <si>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</si>
  <si>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</si>
  <si>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</si>
  <si>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</si>
  <si>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</si>
  <si>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</si>
  <si>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</si>
  <si>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</si>
  <si>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</si>
  <si>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</si>
  <si>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</si>
  <si>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</si>
  <si>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</si>
  <si>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</si>
  <si>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</si>
  <si>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</si>
  <si>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</si>
  <si>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</si>
  <si>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</si>
  <si>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</si>
  <si>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</si>
  <si>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</si>
  <si>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表の見方（使用料）</t>
    <rPh sb="0" eb="1">
      <t>ヒョウ</t>
    </rPh>
    <rPh sb="2" eb="4">
      <t>ミカタ</t>
    </rPh>
    <rPh sb="5" eb="8">
      <t>シヨウリョウ</t>
    </rPh>
    <phoneticPr fontId="4"/>
  </si>
  <si>
    <r>
      <rPr>
        <sz val="16"/>
        <rFont val="ＭＳ Ｐゴシック"/>
        <family val="3"/>
        <charset val="128"/>
      </rPr>
      <t>①</t>
    </r>
    <r>
      <rPr>
        <sz val="14"/>
        <rFont val="ＭＳ Ｐゴシック"/>
        <family val="3"/>
        <charset val="128"/>
      </rPr>
      <t xml:space="preserve">
所管局</t>
    </r>
    <rPh sb="2" eb="4">
      <t>ショカン</t>
    </rPh>
    <rPh sb="4" eb="5">
      <t>キョク</t>
    </rPh>
    <phoneticPr fontId="4"/>
  </si>
  <si>
    <r>
      <rPr>
        <sz val="16"/>
        <rFont val="ＭＳ Ｐゴシック"/>
        <family val="3"/>
        <charset val="128"/>
      </rPr>
      <t>②</t>
    </r>
    <r>
      <rPr>
        <sz val="14"/>
        <rFont val="ＭＳ Ｐゴシック"/>
        <family val="3"/>
        <charset val="128"/>
      </rPr>
      <t xml:space="preserve">
施設名等</t>
    </r>
    <rPh sb="2" eb="4">
      <t>シセツ</t>
    </rPh>
    <rPh sb="4" eb="5">
      <t>メイ</t>
    </rPh>
    <rPh sb="5" eb="6">
      <t>トウ</t>
    </rPh>
    <phoneticPr fontId="4"/>
  </si>
  <si>
    <r>
      <rPr>
        <sz val="16"/>
        <rFont val="ＭＳ Ｐゴシック"/>
        <family val="3"/>
        <charset val="128"/>
      </rPr>
      <t>④</t>
    </r>
    <r>
      <rPr>
        <sz val="14"/>
        <rFont val="ＭＳ Ｐゴシック"/>
        <family val="3"/>
        <charset val="128"/>
      </rPr>
      <t xml:space="preserve">
使用料等の
収入
(千円）</t>
    </r>
    <rPh sb="2" eb="5">
      <t>シヨウリョウ</t>
    </rPh>
    <rPh sb="5" eb="6">
      <t>トウ</t>
    </rPh>
    <rPh sb="8" eb="10">
      <t>シュウニュウ</t>
    </rPh>
    <rPh sb="12" eb="14">
      <t>センエン</t>
    </rPh>
    <phoneticPr fontId="4"/>
  </si>
  <si>
    <r>
      <rPr>
        <sz val="16"/>
        <rFont val="ＭＳ Ｐゴシック"/>
        <family val="3"/>
        <charset val="128"/>
      </rPr>
      <t>⑤</t>
    </r>
    <r>
      <rPr>
        <sz val="14"/>
        <rFont val="ＭＳ Ｐゴシック"/>
        <family val="3"/>
        <charset val="128"/>
      </rPr>
      <t xml:space="preserve">
減免
(千円）</t>
    </r>
    <rPh sb="2" eb="4">
      <t>ゲンメン</t>
    </rPh>
    <rPh sb="6" eb="8">
      <t>センエン</t>
    </rPh>
    <phoneticPr fontId="4"/>
  </si>
  <si>
    <r>
      <rPr>
        <sz val="16"/>
        <rFont val="ＭＳ Ｐゴシック"/>
        <family val="3"/>
        <charset val="128"/>
      </rPr>
      <t>⑥</t>
    </r>
    <r>
      <rPr>
        <sz val="14"/>
        <rFont val="ＭＳ Ｐゴシック"/>
        <family val="3"/>
        <charset val="128"/>
      </rPr>
      <t xml:space="preserve">
管理運営
コスト
（千円）</t>
    </r>
    <rPh sb="2" eb="4">
      <t>カンリ</t>
    </rPh>
    <rPh sb="4" eb="6">
      <t>ウンエイ</t>
    </rPh>
    <rPh sb="12" eb="14">
      <t>センエン</t>
    </rPh>
    <phoneticPr fontId="4"/>
  </si>
  <si>
    <r>
      <rPr>
        <sz val="16"/>
        <rFont val="ＭＳ Ｐゴシック"/>
        <family val="3"/>
        <charset val="128"/>
      </rPr>
      <t>⑨</t>
    </r>
    <r>
      <rPr>
        <sz val="14"/>
        <rFont val="ＭＳ Ｐゴシック"/>
        <family val="3"/>
        <charset val="128"/>
      </rPr>
      <t xml:space="preserve">
主な料金</t>
    </r>
    <rPh sb="2" eb="3">
      <t>オモ</t>
    </rPh>
    <rPh sb="4" eb="6">
      <t>リョウキン</t>
    </rPh>
    <phoneticPr fontId="4"/>
  </si>
  <si>
    <r>
      <rPr>
        <sz val="16"/>
        <rFont val="ＭＳ Ｐゴシック"/>
        <family val="3"/>
        <charset val="128"/>
      </rPr>
      <t>⑩</t>
    </r>
    <r>
      <rPr>
        <sz val="14"/>
        <rFont val="ＭＳ Ｐゴシック"/>
        <family val="3"/>
        <charset val="128"/>
      </rPr>
      <t xml:space="preserve">
主な減免事由</t>
    </r>
    <rPh sb="2" eb="3">
      <t>オモ</t>
    </rPh>
    <rPh sb="4" eb="6">
      <t>ゲンメン</t>
    </rPh>
    <rPh sb="6" eb="8">
      <t>ジユウ</t>
    </rPh>
    <phoneticPr fontId="4"/>
  </si>
  <si>
    <r>
      <rPr>
        <sz val="16"/>
        <rFont val="ＭＳ Ｐゴシック"/>
        <family val="3"/>
        <charset val="128"/>
      </rPr>
      <t>⑦</t>
    </r>
    <r>
      <rPr>
        <sz val="14"/>
        <rFont val="ＭＳ Ｐゴシック"/>
        <family val="3"/>
        <charset val="128"/>
      </rPr>
      <t xml:space="preserve">
人件費</t>
    </r>
    <rPh sb="2" eb="5">
      <t>ジンケンヒ</t>
    </rPh>
    <phoneticPr fontId="4"/>
  </si>
  <si>
    <r>
      <rPr>
        <sz val="16"/>
        <rFont val="ＭＳ Ｐゴシック"/>
        <family val="3"/>
        <charset val="128"/>
      </rPr>
      <t>⑧</t>
    </r>
    <r>
      <rPr>
        <sz val="14"/>
        <rFont val="ＭＳ Ｐゴシック"/>
        <family val="3"/>
        <charset val="128"/>
      </rPr>
      <t xml:space="preserve">
物件費等</t>
    </r>
    <rPh sb="2" eb="5">
      <t>ブッケンヒ</t>
    </rPh>
    <rPh sb="5" eb="6">
      <t>トウ</t>
    </rPh>
    <phoneticPr fontId="4"/>
  </si>
  <si>
    <t>●●局</t>
    <rPh sb="2" eb="3">
      <t>キョク</t>
    </rPh>
    <phoneticPr fontId="4"/>
  </si>
  <si>
    <t>●●センター</t>
    <phoneticPr fontId="4"/>
  </si>
  <si>
    <t>●●●のため</t>
    <phoneticPr fontId="4"/>
  </si>
  <si>
    <t>●％</t>
    <phoneticPr fontId="4"/>
  </si>
  <si>
    <t>●,●●●</t>
    <phoneticPr fontId="4"/>
  </si>
  <si>
    <t>●●</t>
    <phoneticPr fontId="4"/>
  </si>
  <si>
    <t>●,●●●</t>
  </si>
  <si>
    <t>●●円／１時間</t>
    <rPh sb="2" eb="3">
      <t>エン</t>
    </rPh>
    <rPh sb="5" eb="7">
      <t>ジカン</t>
    </rPh>
    <phoneticPr fontId="4"/>
  </si>
  <si>
    <t>●●として利用する場合（全額減免）</t>
    <rPh sb="5" eb="7">
      <t>リヨウ</t>
    </rPh>
    <rPh sb="9" eb="11">
      <t>バアイ</t>
    </rPh>
    <rPh sb="12" eb="14">
      <t>ゼンガク</t>
    </rPh>
    <rPh sb="14" eb="16">
      <t>ゲンメン</t>
    </rPh>
    <phoneticPr fontId="4"/>
  </si>
  <si>
    <t>①所管局</t>
    <rPh sb="1" eb="3">
      <t>ショカン</t>
    </rPh>
    <rPh sb="3" eb="4">
      <t>キョク</t>
    </rPh>
    <phoneticPr fontId="4"/>
  </si>
  <si>
    <t>原則として、施設の設置条例を所管する局を記載しています。</t>
    <rPh sb="0" eb="2">
      <t>ゲンソク</t>
    </rPh>
    <rPh sb="6" eb="8">
      <t>シセツ</t>
    </rPh>
    <rPh sb="9" eb="11">
      <t>セッチ</t>
    </rPh>
    <rPh sb="11" eb="13">
      <t>ジョウレイ</t>
    </rPh>
    <rPh sb="14" eb="16">
      <t>ショカン</t>
    </rPh>
    <rPh sb="18" eb="19">
      <t>キョク</t>
    </rPh>
    <rPh sb="20" eb="22">
      <t>キサイ</t>
    </rPh>
    <phoneticPr fontId="4"/>
  </si>
  <si>
    <t>②施設名等</t>
    <rPh sb="1" eb="3">
      <t>シセツ</t>
    </rPh>
    <rPh sb="3" eb="4">
      <t>メイ</t>
    </rPh>
    <rPh sb="4" eb="5">
      <t>トウ</t>
    </rPh>
    <phoneticPr fontId="4"/>
  </si>
  <si>
    <t>「市民利用施設等の利用者負担の考え方」に該当する施設を掲載しています。なお、複数館ある施設については、代表的な１館を掲載しています。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6">
      <t>シセツ</t>
    </rPh>
    <rPh sb="27" eb="29">
      <t>ケイサイ</t>
    </rPh>
    <rPh sb="38" eb="40">
      <t>フクスウ</t>
    </rPh>
    <rPh sb="40" eb="41">
      <t>カン</t>
    </rPh>
    <rPh sb="43" eb="45">
      <t>シセツ</t>
    </rPh>
    <rPh sb="51" eb="53">
      <t>ダイヒョウ</t>
    </rPh>
    <rPh sb="53" eb="54">
      <t>テキ</t>
    </rPh>
    <rPh sb="56" eb="57">
      <t>カン</t>
    </rPh>
    <rPh sb="58" eb="60">
      <t>ケイサイ</t>
    </rPh>
    <phoneticPr fontId="4"/>
  </si>
  <si>
    <t>使用料収入と減免額を合計した額を管理運営コストで割った割合を掲載しています。③＝（④＋⑤）÷⑥</t>
    <rPh sb="0" eb="3">
      <t>シヨウリョウ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</si>
  <si>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④使用料等収入</t>
    <rPh sb="1" eb="5">
      <t>シヨウリョウナド</t>
    </rPh>
    <rPh sb="5" eb="7">
      <t>シュウニュウ</t>
    </rPh>
    <phoneticPr fontId="4"/>
  </si>
  <si>
    <t>なお、講座などの自主企画事業の実費等は含んでいません。また、少年自然の家、青少年野外活動施設は、宿泊に係るシーツ代等の実費を使用料等収入に計上しています。</t>
    <phoneticPr fontId="4"/>
  </si>
  <si>
    <t>⑤減免</t>
    <rPh sb="1" eb="3">
      <t>ゲンメン</t>
    </rPh>
    <phoneticPr fontId="4"/>
  </si>
  <si>
    <t>減額・免除、または優遇した額</t>
    <rPh sb="0" eb="2">
      <t>ゲンガク</t>
    </rPh>
    <rPh sb="3" eb="5">
      <t>メンジョ</t>
    </rPh>
    <rPh sb="9" eb="11">
      <t>ユウグウ</t>
    </rPh>
    <rPh sb="13" eb="14">
      <t>ガク</t>
    </rPh>
    <phoneticPr fontId="4"/>
  </si>
  <si>
    <t>⑥管理運営コスト</t>
    <rPh sb="1" eb="3">
      <t>カンリ</t>
    </rPh>
    <rPh sb="3" eb="5">
      <t>ウンエイ</t>
    </rPh>
    <phoneticPr fontId="4"/>
  </si>
  <si>
    <t>⑦人件費</t>
    <rPh sb="1" eb="4">
      <t>ジンケンヒ</t>
    </rPh>
    <phoneticPr fontId="4"/>
  </si>
  <si>
    <t>アルバイト賃金も含んだ額を人件費としています。本市所管課職員の人件費等の間接経費は除いています。また、退職給与引当金は、原則除いています。</t>
    <rPh sb="5" eb="7">
      <t>チンギン</t>
    </rPh>
    <rPh sb="8" eb="9">
      <t>フク</t>
    </rPh>
    <rPh sb="11" eb="12">
      <t>ガク</t>
    </rPh>
    <rPh sb="13" eb="16">
      <t>ジンケンヒ</t>
    </rPh>
    <rPh sb="23" eb="25">
      <t>ホンイチ</t>
    </rPh>
    <rPh sb="25" eb="27">
      <t>ショカン</t>
    </rPh>
    <rPh sb="27" eb="28">
      <t>カ</t>
    </rPh>
    <rPh sb="28" eb="30">
      <t>ショクイン</t>
    </rPh>
    <rPh sb="31" eb="35">
      <t>ジンケンヒトウ</t>
    </rPh>
    <rPh sb="36" eb="38">
      <t>カンセツ</t>
    </rPh>
    <rPh sb="38" eb="40">
      <t>ケイヒ</t>
    </rPh>
    <rPh sb="41" eb="42">
      <t>ノゾ</t>
    </rPh>
    <phoneticPr fontId="4"/>
  </si>
  <si>
    <t>⑧物件費等</t>
    <rPh sb="1" eb="4">
      <t>ブッケンヒ</t>
    </rPh>
    <rPh sb="4" eb="5">
      <t>トウ</t>
    </rPh>
    <phoneticPr fontId="4"/>
  </si>
  <si>
    <t>光熱水費、委託料、消耗品など、人件費以外に施設の管理運営に必要な経費を掲載しています。</t>
    <rPh sb="0" eb="4">
      <t>コウネツスイヒ</t>
    </rPh>
    <rPh sb="5" eb="8">
      <t>イタクリョウ</t>
    </rPh>
    <rPh sb="9" eb="12">
      <t>ショウモウヒン</t>
    </rPh>
    <rPh sb="15" eb="18">
      <t>ジンケンヒ</t>
    </rPh>
    <rPh sb="18" eb="20">
      <t>イガイ</t>
    </rPh>
    <rPh sb="21" eb="23">
      <t>シセツ</t>
    </rPh>
    <rPh sb="24" eb="26">
      <t>カンリ</t>
    </rPh>
    <rPh sb="26" eb="28">
      <t>ウンエイ</t>
    </rPh>
    <rPh sb="29" eb="31">
      <t>ヒツヨウ</t>
    </rPh>
    <rPh sb="32" eb="34">
      <t>ケイヒ</t>
    </rPh>
    <rPh sb="35" eb="37">
      <t>ケイサイ</t>
    </rPh>
    <phoneticPr fontId="4"/>
  </si>
  <si>
    <t>⑨主な料金</t>
    <rPh sb="1" eb="2">
      <t>オモ</t>
    </rPh>
    <rPh sb="3" eb="5">
      <t>リョウキン</t>
    </rPh>
    <phoneticPr fontId="4"/>
  </si>
  <si>
    <t>複数の料金がある場合は、入場料などの主な料金を記載しています。</t>
    <rPh sb="0" eb="2">
      <t>フクスウ</t>
    </rPh>
    <rPh sb="3" eb="5">
      <t>リョウキン</t>
    </rPh>
    <rPh sb="8" eb="10">
      <t>バアイ</t>
    </rPh>
    <rPh sb="18" eb="19">
      <t>オモ</t>
    </rPh>
    <rPh sb="20" eb="22">
      <t>リョウキン</t>
    </rPh>
    <rPh sb="23" eb="25">
      <t>キサイ</t>
    </rPh>
    <phoneticPr fontId="4"/>
  </si>
  <si>
    <t>⑪収入及びコストの詳細資料</t>
    <rPh sb="1" eb="3">
      <t>シュウニュウ</t>
    </rPh>
    <rPh sb="3" eb="4">
      <t>オヨ</t>
    </rPh>
    <rPh sb="9" eb="11">
      <t>ショウサイ</t>
    </rPh>
    <rPh sb="11" eb="13">
      <t>シリョウ</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</si>
  <si>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</si>
  <si>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</si>
  <si>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</si>
  <si>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</si>
  <si>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</si>
  <si>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</si>
  <si>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</si>
  <si>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</si>
  <si>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</si>
  <si>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</si>
  <si>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</si>
  <si>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</si>
  <si>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</si>
  <si>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</si>
  <si>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</si>
  <si>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</si>
  <si>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</si>
  <si>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</si>
  <si>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</si>
  <si>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</si>
  <si>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</si>
  <si>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</si>
  <si>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</si>
  <si>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</si>
  <si>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</si>
  <si>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</si>
  <si>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</si>
  <si>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</si>
  <si>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</si>
  <si>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</si>
  <si>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</si>
  <si>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</si>
  <si>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</si>
  <si>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</si>
  <si>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</si>
  <si>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</si>
  <si>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</si>
  <si>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</si>
  <si>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</si>
  <si>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</si>
  <si>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</si>
  <si>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</si>
  <si>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</si>
  <si>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⑩主な減免事由</t>
    <rPh sb="1" eb="2">
      <t>オモ</t>
    </rPh>
    <rPh sb="3" eb="5">
      <t>ゲンメン</t>
    </rPh>
    <rPh sb="5" eb="7">
      <t>ジユウ</t>
    </rPh>
    <phoneticPr fontId="4"/>
  </si>
  <si>
    <t>使用料、利用料金の収入金額を掲載しています。使用料等収入には、目的外使用料（本市の行政財産をその用途又は目的を妨げない限度において使用許可する場合の使用料。(例)自動販売機の設置)も含んでいます。</t>
    <rPh sb="22" eb="25">
      <t>シヨウリョウ</t>
    </rPh>
    <rPh sb="25" eb="26">
      <t>トウ</t>
    </rPh>
    <rPh sb="26" eb="28">
      <t>シュウニュウ</t>
    </rPh>
    <rPh sb="31" eb="33">
      <t>モクテキ</t>
    </rPh>
    <rPh sb="33" eb="34">
      <t>ガイ</t>
    </rPh>
    <rPh sb="34" eb="37">
      <t>シヨウリョウ</t>
    </rPh>
    <rPh sb="38" eb="39">
      <t>ホン</t>
    </rPh>
    <rPh sb="39" eb="40">
      <t>シ</t>
    </rPh>
    <rPh sb="41" eb="43">
      <t>ギョウセイ</t>
    </rPh>
    <rPh sb="43" eb="45">
      <t>ザイサン</t>
    </rPh>
    <rPh sb="48" eb="50">
      <t>ヨウト</t>
    </rPh>
    <rPh sb="50" eb="51">
      <t>マタ</t>
    </rPh>
    <rPh sb="52" eb="54">
      <t>モクテキ</t>
    </rPh>
    <rPh sb="55" eb="56">
      <t>サマタ</t>
    </rPh>
    <rPh sb="59" eb="61">
      <t>ゲンド</t>
    </rPh>
    <rPh sb="65" eb="67">
      <t>シヨウ</t>
    </rPh>
    <rPh sb="67" eb="69">
      <t>キョカ</t>
    </rPh>
    <rPh sb="71" eb="73">
      <t>バアイ</t>
    </rPh>
    <rPh sb="74" eb="77">
      <t>シヨウリョウ</t>
    </rPh>
    <rPh sb="79" eb="80">
      <t>レイ</t>
    </rPh>
    <rPh sb="81" eb="83">
      <t>ジドウ</t>
    </rPh>
    <rPh sb="83" eb="86">
      <t>ハンバイキ</t>
    </rPh>
    <rPh sb="87" eb="89">
      <t>セッチ</t>
    </rPh>
    <rPh sb="91" eb="92">
      <t>フク</t>
    </rPh>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</si>
  <si>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</si>
  <si>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</si>
  <si>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</si>
  <si>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</si>
  <si>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</si>
  <si>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</si>
  <si>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</si>
  <si>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</si>
  <si>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</si>
  <si>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</si>
  <si>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</si>
  <si>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</si>
  <si>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</si>
  <si>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</si>
  <si>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</si>
  <si>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</si>
  <si>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</si>
  <si>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</si>
  <si>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</si>
  <si>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</si>
  <si>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</si>
  <si>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</si>
  <si>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</si>
  <si>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r>
      <rPr>
        <sz val="16"/>
        <rFont val="ＭＳ Ｐゴシック"/>
        <family val="3"/>
        <charset val="128"/>
      </rPr>
      <t>③</t>
    </r>
    <r>
      <rPr>
        <sz val="14"/>
        <rFont val="ＭＳ Ｐゴシック"/>
        <family val="3"/>
        <charset val="128"/>
      </rPr>
      <t xml:space="preserve">
利用者負担割合
(○年度決算)</t>
    </r>
    <rPh sb="2" eb="5">
      <t>リヨウシャ</t>
    </rPh>
    <rPh sb="5" eb="7">
      <t>フタン</t>
    </rPh>
    <rPh sb="7" eb="9">
      <t>ワリアイ</t>
    </rPh>
    <rPh sb="12" eb="14">
      <t>ネンド</t>
    </rPh>
    <rPh sb="14" eb="16">
      <t>ケッサン</t>
    </rPh>
    <phoneticPr fontId="4"/>
  </si>
  <si>
    <t>減額したり、免除した際に適用した理由の主なものを記載しています。</t>
    <rPh sb="0" eb="2">
      <t>ゲンガク</t>
    </rPh>
    <rPh sb="6" eb="8">
      <t>メンジョ</t>
    </rPh>
    <rPh sb="10" eb="11">
      <t>サイ</t>
    </rPh>
    <rPh sb="12" eb="14">
      <t>テキヨウ</t>
    </rPh>
    <rPh sb="16" eb="18">
      <t>リユウ</t>
    </rPh>
    <rPh sb="19" eb="20">
      <t>オモ</t>
    </rPh>
    <rPh sb="24" eb="26">
      <t>キサイ</t>
    </rPh>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</si>
  <si>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</si>
  <si>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</si>
  <si>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</si>
  <si>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</si>
  <si>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</si>
  <si>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</si>
  <si>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</si>
  <si>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各施設等の収入及びコストを詳しくご覧いただけます。</t>
    <rPh sb="0" eb="1">
      <t>カク</t>
    </rPh>
    <rPh sb="1" eb="3">
      <t>シセツ</t>
    </rPh>
    <rPh sb="3" eb="4">
      <t>トウ</t>
    </rPh>
    <rPh sb="5" eb="7">
      <t>シュウニュウ</t>
    </rPh>
    <rPh sb="7" eb="8">
      <t>オヨ</t>
    </rPh>
    <rPh sb="13" eb="14">
      <t>クワ</t>
    </rPh>
    <rPh sb="17" eb="18">
      <t>ラン</t>
    </rPh>
    <phoneticPr fontId="4"/>
  </si>
  <si>
    <t>当該年度の管理運営コストを掲載しています。施設の管理運営に必要な経費だけを掲載し、施設の建設にかかるコストや大規模改修費は含んでいません。</t>
    <rPh sb="0" eb="2">
      <t>トウガイ</t>
    </rPh>
    <rPh sb="2" eb="4">
      <t>ネンド</t>
    </rPh>
    <rPh sb="4" eb="6">
      <t>ヘイネンド</t>
    </rPh>
    <rPh sb="5" eb="7">
      <t>カンリ</t>
    </rPh>
    <rPh sb="7" eb="9">
      <t>ウンエイ</t>
    </rPh>
    <rPh sb="13" eb="15">
      <t>ケイサイ</t>
    </rPh>
    <rPh sb="41" eb="43">
      <t>シセツ</t>
    </rPh>
    <rPh sb="44" eb="46">
      <t>ケンセツ</t>
    </rPh>
    <rPh sb="54" eb="57">
      <t>ダイキボ</t>
    </rPh>
    <rPh sb="57" eb="59">
      <t>カイシュウ</t>
    </rPh>
    <rPh sb="59" eb="60">
      <t>ヒ</t>
    </rPh>
    <rPh sb="61" eb="62">
      <t>フク</t>
    </rPh>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</si>
  <si>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</si>
  <si>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</si>
  <si>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</si>
  <si>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</si>
  <si>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</si>
  <si>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</si>
  <si>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</si>
  <si>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</si>
  <si>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</si>
  <si>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</si>
  <si>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</si>
  <si>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</si>
  <si>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</si>
  <si>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</si>
  <si>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</si>
  <si>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</si>
  <si>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</si>
  <si>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</si>
  <si>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</si>
  <si>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</si>
  <si>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</si>
  <si>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</si>
  <si>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</si>
  <si>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</si>
  <si>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</si>
  <si>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</si>
  <si>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</si>
  <si>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</si>
  <si>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</si>
  <si>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</si>
  <si>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</si>
  <si>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</si>
  <si>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</si>
  <si>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</si>
  <si>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</si>
  <si>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</si>
  <si>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</si>
  <si>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</si>
  <si>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</si>
  <si>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</si>
  <si>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</si>
  <si>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</si>
  <si>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</si>
  <si>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</si>
  <si>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</si>
  <si>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</si>
  <si>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</si>
  <si>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</si>
  <si>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</si>
  <si>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</si>
  <si>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</si>
  <si>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</si>
  <si>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</si>
  <si>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</si>
  <si>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</si>
  <si>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</si>
  <si>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</si>
  <si>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旭プール（余熱利用プール）</t>
    <rPh sb="0" eb="1">
      <t>アサヒ</t>
    </rPh>
    <rPh sb="5" eb="7">
      <t>ヨネツ</t>
    </rPh>
    <rPh sb="7" eb="9">
      <t>リヨウ</t>
    </rPh>
    <phoneticPr fontId="4"/>
  </si>
  <si>
    <t>大黒運動広場</t>
    <rPh sb="0" eb="2">
      <t>ダイコク</t>
    </rPh>
    <rPh sb="2" eb="4">
      <t>ウンドウ</t>
    </rPh>
    <rPh sb="4" eb="6">
      <t>ヒロバ</t>
    </rPh>
    <phoneticPr fontId="4"/>
  </si>
  <si>
    <t>横浜あゆみ荘（障害者研修保養センター）　※</t>
    <phoneticPr fontId="4"/>
  </si>
  <si>
    <t>金井公園野球場　※※※</t>
    <rPh sb="0" eb="2">
      <t>カナイ</t>
    </rPh>
    <rPh sb="2" eb="4">
      <t>コウエン</t>
    </rPh>
    <rPh sb="4" eb="7">
      <t>ヤキュウジョウ</t>
    </rPh>
    <phoneticPr fontId="4"/>
  </si>
  <si>
    <t>横浜市高齢者保養研修施設ふれーゆ
（プール、大浴場）　</t>
    <rPh sb="0" eb="3">
      <t>ヨコハマシ</t>
    </rPh>
    <rPh sb="3" eb="6">
      <t>コウレイシャ</t>
    </rPh>
    <rPh sb="6" eb="8">
      <t>ホヨウ</t>
    </rPh>
    <rPh sb="8" eb="10">
      <t>ケンシュウ</t>
    </rPh>
    <rPh sb="10" eb="12">
      <t>シセツ</t>
    </rPh>
    <rPh sb="22" eb="25">
      <t>ダイヨクジョウ</t>
    </rPh>
    <phoneticPr fontId="4"/>
  </si>
  <si>
    <t>横浜市民ふれあいの里　「上郷・森の家」
（宿泊、バーデ・ゾーン、ホール等）　</t>
    <rPh sb="0" eb="2">
      <t>ヨコハマ</t>
    </rPh>
    <rPh sb="2" eb="4">
      <t>シミン</t>
    </rPh>
    <rPh sb="9" eb="10">
      <t>サト</t>
    </rPh>
    <rPh sb="12" eb="14">
      <t>ウワゴウ</t>
    </rPh>
    <rPh sb="15" eb="16">
      <t>モリ</t>
    </rPh>
    <rPh sb="17" eb="18">
      <t>イエ</t>
    </rPh>
    <rPh sb="21" eb="23">
      <t>シュクハク</t>
    </rPh>
    <rPh sb="35" eb="36">
      <t>トウ</t>
    </rPh>
    <phoneticPr fontId="4"/>
  </si>
  <si>
    <t>管理運営
コスト</t>
    <rPh sb="0" eb="2">
      <t>カンリ</t>
    </rPh>
    <rPh sb="2" eb="4">
      <t>ウンエイ</t>
    </rPh>
    <phoneticPr fontId="4"/>
  </si>
  <si>
    <t>清水ケ丘公園運動広場　※※※</t>
    <rPh sb="0" eb="2">
      <t>シミズ</t>
    </rPh>
    <rPh sb="3" eb="4">
      <t>オカ</t>
    </rPh>
    <rPh sb="4" eb="6">
      <t>コウエン</t>
    </rPh>
    <rPh sb="6" eb="10">
      <t>ウンドウヒロバ</t>
    </rPh>
    <phoneticPr fontId="4"/>
  </si>
  <si>
    <t>松見集会所　※</t>
    <phoneticPr fontId="4"/>
  </si>
  <si>
    <t>－</t>
  </si>
  <si>
    <t>スポーツ、レクリエーション等の振興を図り、市民の心身の健全な発達に寄与するため</t>
  </si>
  <si>
    <t>設置当初はごみ焼却工場の建設に伴う近隣住民への地元還元のため。現在はスポーツ・レクリエーション等の振興を図り、市民の心身の健全な発達に寄与するため。</t>
  </si>
  <si>
    <t>地域に根差した個性ある文化の創造に寄与するため</t>
  </si>
  <si>
    <t>市民に美術文化の創造と普及の場を提供し、市民の福祉の増進及び文化の向上に寄与するため</t>
  </si>
  <si>
    <t>能、狂言その他の古典芸能の振興を図るため</t>
  </si>
  <si>
    <t>落語、漫才その他の大衆芸能の振興を図るため</t>
  </si>
  <si>
    <t>芸術文化の振興を図り、市民の福祉の増進及び芸術文化の向上に寄与するため</t>
  </si>
  <si>
    <t>音楽の鑑賞、想像等音楽芸術活動の振興と音楽を通じた国際文化交流の促進その他市民文化の振興を図るため</t>
    <rPh sb="0" eb="2">
      <t>オンガク</t>
    </rPh>
    <rPh sb="3" eb="5">
      <t>カンショウ</t>
    </rPh>
    <rPh sb="6" eb="9">
      <t>ソウゾウナド</t>
    </rPh>
    <rPh sb="9" eb="11">
      <t>オンガク</t>
    </rPh>
    <rPh sb="11" eb="13">
      <t>ゲイジュツ</t>
    </rPh>
    <rPh sb="13" eb="15">
      <t>カツドウ</t>
    </rPh>
    <rPh sb="16" eb="18">
      <t>シンコウ</t>
    </rPh>
    <rPh sb="19" eb="21">
      <t>オンガク</t>
    </rPh>
    <rPh sb="22" eb="23">
      <t>ツウ</t>
    </rPh>
    <rPh sb="25" eb="27">
      <t>コクサイ</t>
    </rPh>
    <rPh sb="27" eb="29">
      <t>ブンカ</t>
    </rPh>
    <rPh sb="29" eb="31">
      <t>コウリュウ</t>
    </rPh>
    <rPh sb="32" eb="34">
      <t>ソクシン</t>
    </rPh>
    <rPh sb="36" eb="37">
      <t>タ</t>
    </rPh>
    <rPh sb="37" eb="39">
      <t>シミン</t>
    </rPh>
    <rPh sb="39" eb="41">
      <t>ブンカ</t>
    </rPh>
    <rPh sb="42" eb="44">
      <t>シンコウ</t>
    </rPh>
    <rPh sb="45" eb="46">
      <t>ハカ</t>
    </rPh>
    <phoneticPr fontId="4"/>
  </si>
  <si>
    <t>消費者の利益の擁護及び増進を図り、もって市民の安全で快適な消費生活の実現に寄与するため</t>
  </si>
  <si>
    <t>技能職の振興、雇用による就業の機会の確保並びに勤労者の福祉の増進及び文化の向上を図るため</t>
  </si>
  <si>
    <t>青少年の健全育成を図るための施設</t>
  </si>
  <si>
    <t>横浜市の青少年に自然環境における共同生活の場を提供することにより、その心身の健全な発達を図るための施設</t>
  </si>
  <si>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</si>
  <si>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</si>
  <si>
    <t>屋外における運動その他レクリエーションの提供</t>
  </si>
  <si>
    <t>市民に安全で快適な海づりの場を提供することにより、市民の余暇の活用及び健康の増進に寄与するため</t>
  </si>
  <si>
    <t>恵まれた自然環境の中での集団宿泊生活、野外活動、自然観察等を通して、体力の向上を図るとともに豊かな情操及び社会性を培い、心身ともに健全な少年を育成するため</t>
  </si>
  <si>
    <t>・本市が主催する体育行事のために利用する場合（全額減免）</t>
  </si>
  <si>
    <t>・本市が主催する行事に利用する場合（全額減免）
・市内の高校、専門学校が正規の教育課程で利用する場合（５割減免）</t>
  </si>
  <si>
    <t>・市内小中学校が教育研究を目的とした行事に利用する場合（５割減免）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 eb="3">
      <t>シナイ</t>
    </rPh>
    <rPh sb="3" eb="7">
      <t>ショウチュウガッコウ</t>
    </rPh>
    <rPh sb="8" eb="10">
      <t>キョウイク</t>
    </rPh>
    <rPh sb="10" eb="12">
      <t>ケンキュウ</t>
    </rPh>
    <rPh sb="13" eb="15">
      <t>モクテキ</t>
    </rPh>
    <rPh sb="18" eb="20">
      <t>ギョウジ</t>
    </rPh>
    <rPh sb="21" eb="23">
      <t>リヨウ</t>
    </rPh>
    <rPh sb="25" eb="27">
      <t>バアイ</t>
    </rPh>
    <rPh sb="29" eb="30">
      <t>ワリ</t>
    </rPh>
    <rPh sb="30" eb="32">
      <t>ゲンメン</t>
    </rPh>
    <rPh sb="138" eb="139">
      <t>ワリ</t>
    </rPh>
    <phoneticPr fontId="4"/>
  </si>
  <si>
    <t>・社会福祉法第２条に規定する社会福祉事業のためにスポーツ、レクリエーション、文化活動等の行事を行う場合（５割減免）
・土曜日に、未就学児、小学生、中学生、高校生が利用する場合（全額減免）
・中学生以下の者が利用する場合（５割減免（優遇料金））</t>
    <rPh sb="64" eb="68">
      <t>ミシュウガクジ</t>
    </rPh>
    <rPh sb="70" eb="72">
      <t>ガクセイ</t>
    </rPh>
    <rPh sb="75" eb="76">
      <t>セイ</t>
    </rPh>
    <rPh sb="77" eb="80">
      <t>コウコウセイ</t>
    </rPh>
    <rPh sb="88" eb="92">
      <t>ゼンガクゲンメン</t>
    </rPh>
    <rPh sb="95" eb="98">
      <t>チュウガクセイ</t>
    </rPh>
    <rPh sb="98" eb="100">
      <t>イカ</t>
    </rPh>
    <rPh sb="101" eb="102">
      <t>モノ</t>
    </rPh>
    <rPh sb="103" eb="105">
      <t>リヨウ</t>
    </rPh>
    <rPh sb="107" eb="109">
      <t>バアイ</t>
    </rPh>
    <rPh sb="111" eb="112">
      <t>ワリ</t>
    </rPh>
    <rPh sb="112" eb="114">
      <t>ゲンメン</t>
    </rPh>
    <rPh sb="115" eb="117">
      <t>ユウグウ</t>
    </rPh>
    <rPh sb="117" eb="119">
      <t>リョウキン</t>
    </rPh>
    <phoneticPr fontId="4"/>
  </si>
  <si>
    <t>・小学校体験学習で利用する場合（優遇料金）</t>
    <rPh sb="1" eb="4">
      <t>ショウガッコウ</t>
    </rPh>
    <rPh sb="4" eb="6">
      <t>タイケン</t>
    </rPh>
    <rPh sb="6" eb="8">
      <t>ガクシュウ</t>
    </rPh>
    <rPh sb="9" eb="11">
      <t>リヨウ</t>
    </rPh>
    <rPh sb="13" eb="15">
      <t>バアイ</t>
    </rPh>
    <rPh sb="16" eb="18">
      <t>ユウグウ</t>
    </rPh>
    <rPh sb="18" eb="20">
      <t>リョウキン</t>
    </rPh>
    <phoneticPr fontId="4"/>
  </si>
  <si>
    <t>・指定管理者が主催する行事のために利用する場合（全額減免）</t>
  </si>
  <si>
    <t>＜千円以下の入場料を徴収又は入場料を徴収しない場合＞
   160,000円/全日・土曜・日曜・休日
　 128,000円/全日・平日
＜千円超の入場料を徴収する場合＞
   240,000円/全日・土曜・日曜・休日
　 192,000円/全日・平日</t>
  </si>
  <si>
    <t>・身体障害者手帳・愛の手帳（療育手帳）・精神保健福祉手帳の交付を受けている者のうち、子供（3歳～中学生）は５割減免、大人（高校生～59歳）はプールのみ・大浴場のみの利用でそれぞれ500円に減免、高齢者（60歳以上）はプールのみ・大浴場のみの利用でそれぞれ200円に減免。</t>
  </si>
  <si>
    <t>　ホール　6,500円～27,000円/1コマ
　大会議室　900円～1,800円/１室・１コマ
　小会議室　500円～900円/１室・１コマ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</si>
  <si>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＜プール＞
300円/1回・13歳未満
600円/1回・13歳以上
＜トレーニングルーム＞
1,000円/1回・13歳以上</t>
  </si>
  <si>
    <t>大人800円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</si>
  <si>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＜運動広場＞
1,300円/1時間
＜テニスコート＞
1,100円/1時間</t>
    <rPh sb="1" eb="3">
      <t>ウンドウ</t>
    </rPh>
    <rPh sb="3" eb="5">
      <t>ヒロバ</t>
    </rPh>
    <rPh sb="12" eb="13">
      <t>エン</t>
    </rPh>
    <rPh sb="15" eb="17">
      <t>ジカン</t>
    </rPh>
    <phoneticPr fontId="4"/>
  </si>
  <si>
    <t>本牧・大黒　大人900円　中学生450円　小学生300円
磯子　　　　 大人500円　小中学生300円</t>
    <rPh sb="0" eb="2">
      <t>ホンモク</t>
    </rPh>
    <rPh sb="3" eb="5">
      <t>ダイコク</t>
    </rPh>
    <rPh sb="6" eb="8">
      <t>オトナ</t>
    </rPh>
    <rPh sb="11" eb="12">
      <t>エン</t>
    </rPh>
    <rPh sb="13" eb="16">
      <t>チュウガクセイ</t>
    </rPh>
    <rPh sb="19" eb="20">
      <t>エン</t>
    </rPh>
    <rPh sb="21" eb="24">
      <t>ショウガクセイ</t>
    </rPh>
    <rPh sb="27" eb="28">
      <t>エン</t>
    </rPh>
    <rPh sb="29" eb="31">
      <t>イソゴ</t>
    </rPh>
    <rPh sb="36" eb="38">
      <t>オトナ</t>
    </rPh>
    <rPh sb="41" eb="42">
      <t>エン</t>
    </rPh>
    <rPh sb="43" eb="47">
      <t>ショウチュウガクセイ</t>
    </rPh>
    <rPh sb="50" eb="51">
      <t>エン</t>
    </rPh>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</si>
  <si>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</si>
  <si>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無料又は低額な料金で、老人に関する各種の相談に応ずるとともに、老人に対して、健康の増進、教養の向上及びレクリエーションのための便宜を総合的に供与するため</t>
    <phoneticPr fontId="4"/>
  </si>
  <si>
    <t>高齢者に保養、研修等の場や機会を提供することにより、健康の増進及び社会参加の促進、世代間交流を図り、高齢者福祉の向上に寄与するため</t>
    <phoneticPr fontId="4"/>
  </si>
  <si>
    <t>障害者、その家族その他の者が研修、保養、レクリエーション等を通じ、相互の親睦を深めることにより、障害者の社会参加の促進及び福祉の増進を図るため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</si>
  <si>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スポーツ、文化活動、レクリエーション等を通じて、障害者の社会参加及び福祉の増進並びに障害者、その介護人その他の市民相互の交流を図るため</t>
    <phoneticPr fontId="4"/>
  </si>
  <si>
    <t>社会福祉を目的とする市民の相互交流及び活動の場を提供すること等により、市民の福祉意識の高揚と主体的な福祉活動の推進を図り、もって市民の福祉の向上に寄与するため</t>
    <phoneticPr fontId="4"/>
  </si>
  <si>
    <t>地域における市民の自主的な福祉活動、保健活動等のための場を提供することにより、市民の誰もが日常的に相互に支え合い、住み慣れたところで安心して自立した生活が続けられる地域社会の実現に資するため</t>
    <phoneticPr fontId="4"/>
  </si>
  <si>
    <t>福祉活動、保健活動等に従事する者その他の市民に対し研修、情報の提供等を行い、並びにこれらの者の交流の場及び機会を提供することにより、福祉活動、保健活動等の推進に必要な人材の養成及び確保を図るため</t>
    <phoneticPr fontId="4"/>
  </si>
  <si>
    <t>国民の宗教的感情に適合し、且つ公衆衛生その他公共の福祉の見地から、墓地埋葬等に関する法律に基づき支障なく火葬を実施するため</t>
    <phoneticPr fontId="4"/>
  </si>
  <si>
    <t>遺族感情に配慮して通夜及び告別式を開催できる適切かつ厳粛な場を提供することを通じ、市民サービスの向上に資するため</t>
    <phoneticPr fontId="4"/>
  </si>
  <si>
    <t>市民の墓地需要に対応するとともに、市民の宗教的な感情に適合し、かつ公衆衛生その他公共の見地から、適切な墓地の管理運営を行うため</t>
    <phoneticPr fontId="4"/>
  </si>
  <si>
    <t>横浜市民防災センター（展示室等）</t>
  </si>
  <si>
    <t>磯子区民文化センター 杉田劇場
（ホール、ギャラリー、練習室等）　※</t>
    <rPh sb="11" eb="13">
      <t>スギタ</t>
    </rPh>
    <rPh sb="13" eb="15">
      <t>ゲキジョウ</t>
    </rPh>
    <rPh sb="27" eb="30">
      <t>レンシュウシツ</t>
    </rPh>
    <rPh sb="30" eb="31">
      <t>トウ</t>
    </rPh>
    <phoneticPr fontId="4"/>
  </si>
  <si>
    <t>地域における文化活動の拠点となるとともに、本施設にゆかりの深い野口博士の業績を発信していくため</t>
    <phoneticPr fontId="4"/>
  </si>
  <si>
    <t>③利用者負担割合（29年度決算）</t>
    <rPh sb="1" eb="4">
      <t>リヨウシャ</t>
    </rPh>
    <rPh sb="4" eb="6">
      <t>フタン</t>
    </rPh>
    <rPh sb="6" eb="8">
      <t>ワリアイ</t>
    </rPh>
    <rPh sb="11" eb="13">
      <t>ネンド</t>
    </rPh>
    <rPh sb="13" eb="15">
      <t>ケッサン</t>
    </rPh>
    <phoneticPr fontId="4"/>
  </si>
  <si>
    <t>横浜市男女共同参画センター条例 第10条（利用料金の減免）
横浜市男女共同参画センター条例施行規則 第8条（利用料金の減免）
男女共同参画センター運営管理要領 第13条（利用料金の減免）</t>
  </si>
  <si>
    <t>男女共同参画の推進に関する施策の実施、並びに
市民及び事業者による男女共同参画の推進に関する取組の支援</t>
    <phoneticPr fontId="4"/>
  </si>
  <si>
    <t>市内の高等教育機関に在籍する留学生・研究者に対して良質廉価な宿舎を提供すること。また、地域における国際交流を促進し、国際文化都市の形成に資すること。</t>
    <phoneticPr fontId="4"/>
  </si>
  <si>
    <t>市民の自主的な活動（生涯学習活動、研修活動、ボランティア活動など）のための交流の場、情報交換や相談する場、社会教育指導者育成の場として設置。</t>
  </si>
  <si>
    <t>研修室1,200円/4時間
アートルーム1,600円/4時間</t>
    <rPh sb="0" eb="3">
      <t>ケンシュウシツ</t>
    </rPh>
    <rPh sb="8" eb="9">
      <t>エン</t>
    </rPh>
    <rPh sb="11" eb="13">
      <t>ジカン</t>
    </rPh>
    <rPh sb="25" eb="26">
      <t>エン</t>
    </rPh>
    <rPh sb="28" eb="30">
      <t>ジカン</t>
    </rPh>
    <phoneticPr fontId="5"/>
  </si>
  <si>
    <t>地域住民が自らの活動の場を住民自身の手で運営していくことを基本とし、地域住民の生涯学習や地域活動などの身近な場として、また学校と地域との交流・連携を深めることを目的として設置</t>
  </si>
  <si>
    <t>主な施設の現状のコストと使用料の状況（平成30年度決算）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</si>
  <si>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(30年度決算)</t>
    <rPh sb="0" eb="3">
      <t>リヨウシャ</t>
    </rPh>
    <rPh sb="3" eb="5">
      <t>フタン</t>
    </rPh>
    <rPh sb="5" eb="7">
      <t>ワリアイ</t>
    </rPh>
    <rPh sb="11" eb="13">
      <t>ネンド</t>
    </rPh>
    <rPh sb="13" eb="15">
      <t>ケッサン</t>
    </rPh>
    <phoneticPr fontId="4"/>
  </si>
  <si>
    <t>大人：400円
こども：100円</t>
    <rPh sb="0" eb="2">
      <t>オトナ</t>
    </rPh>
    <rPh sb="6" eb="7">
      <t>エン</t>
    </rPh>
    <rPh sb="15" eb="16">
      <t>エン</t>
    </rPh>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</si>
  <si>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3" eb="135">
      <t>ダンタイ</t>
    </rPh>
    <rPh sb="135" eb="137">
      <t>ワリビキ</t>
    </rPh>
    <rPh sb="138" eb="141">
      <t>ショウタイケン</t>
    </rPh>
    <rPh sb="141" eb="142">
      <t>トウ</t>
    </rPh>
    <rPh sb="143" eb="145">
      <t>ユウグウ</t>
    </rPh>
    <rPh sb="145" eb="146">
      <t>ブン</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</si>
  <si>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7" eb="9">
      <t>キョウサイ</t>
    </rPh>
    <rPh sb="32" eb="34">
      <t>コウエン</t>
    </rPh>
    <rPh sb="113" eb="114">
      <t>ナド</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</si>
  <si>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・障害のある個人及び介助者が利用する場合（５割減免）等</t>
    <rPh sb="7" eb="9">
      <t>キョウサイ</t>
    </rPh>
    <rPh sb="32" eb="34">
      <t>コウエン</t>
    </rPh>
    <rPh sb="112" eb="113">
      <t>ナド</t>
    </rPh>
    <phoneticPr fontId="4"/>
  </si>
  <si>
    <t>横浜市長浜ホール（ホール・楽屋、旧細菌検査室等）※、※※</t>
    <phoneticPr fontId="4"/>
  </si>
  <si>
    <t>横浜市陶芸センター　※※</t>
    <phoneticPr fontId="4"/>
  </si>
  <si>
    <t>多目的室：11,800円/１日
リハーサル室：2,600円/１日
講堂：29,000円/1日
会議室：4,300円/1日</t>
    <rPh sb="0" eb="3">
      <t>タモクテキ</t>
    </rPh>
    <rPh sb="3" eb="4">
      <t>シツ</t>
    </rPh>
    <phoneticPr fontId="5"/>
  </si>
  <si>
    <t>＜入場料を徴収しない場合＞
　ホール    47,000円/１日・土曜、日曜、休日
　　　　　　   40,500円/１日・平日
＜入場料を徴収する場合＞
　 ホール   79,500円/１日・土曜、日曜、休日
　　　　　     67,500円/１日・平日</t>
    <phoneticPr fontId="4"/>
  </si>
  <si>
    <r>
      <t>横浜市民の財産である</t>
    </r>
    <r>
      <rPr>
        <sz val="14"/>
        <color indexed="8"/>
        <rFont val="ＭＳ Ｐゴシック"/>
        <family val="3"/>
        <charset val="128"/>
      </rPr>
      <t>指定</t>
    </r>
    <r>
      <rPr>
        <sz val="14"/>
        <rFont val="ＭＳ Ｐゴシック"/>
        <family val="3"/>
        <charset val="128"/>
      </rPr>
      <t>有形文化財としての施設を適正に保存するとともに、地域における文化活動の拠点として設置</t>
    </r>
    <rPh sb="0" eb="4">
      <t>ヨコハマシミン</t>
    </rPh>
    <rPh sb="5" eb="7">
      <t>ザイサン</t>
    </rPh>
    <rPh sb="10" eb="12">
      <t>シテイ</t>
    </rPh>
    <rPh sb="12" eb="14">
      <t>ユウケイ</t>
    </rPh>
    <rPh sb="14" eb="17">
      <t>ブンカザイ</t>
    </rPh>
    <rPh sb="21" eb="23">
      <t>シセツ</t>
    </rPh>
    <rPh sb="24" eb="26">
      <t>テキセイ</t>
    </rPh>
    <rPh sb="27" eb="29">
      <t>ホゾン</t>
    </rPh>
    <rPh sb="36" eb="38">
      <t>チイキ</t>
    </rPh>
    <rPh sb="42" eb="44">
      <t>ブンカ</t>
    </rPh>
    <rPh sb="44" eb="46">
      <t>カツドウ</t>
    </rPh>
    <rPh sb="47" eb="49">
      <t>キョテン</t>
    </rPh>
    <rPh sb="52" eb="54">
      <t>セッチ</t>
    </rPh>
    <phoneticPr fontId="4"/>
  </si>
  <si>
    <t>横浜みなとみらいホール　※※
（ホール、練習室等）</t>
    <rPh sb="0" eb="2">
      <t>ヨコハマ</t>
    </rPh>
    <rPh sb="20" eb="23">
      <t>レンシュウシツ</t>
    </rPh>
    <rPh sb="23" eb="24">
      <t>トウ</t>
    </rPh>
    <phoneticPr fontId="4"/>
  </si>
  <si>
    <t>・指定管理者が主催する行事のために利用する場合（全額減免）
・専門教育機関によるオルガン授業利用（全額減免）　等</t>
    <rPh sb="31" eb="33">
      <t>センモン</t>
    </rPh>
    <rPh sb="33" eb="35">
      <t>キョウイク</t>
    </rPh>
    <rPh sb="35" eb="37">
      <t>キカン</t>
    </rPh>
    <rPh sb="44" eb="46">
      <t>ジュギョウ</t>
    </rPh>
    <rPh sb="46" eb="48">
      <t>リヨウ</t>
    </rPh>
    <rPh sb="49" eb="51">
      <t>ゼンガク</t>
    </rPh>
    <rPh sb="51" eb="53">
      <t>ゲンメン</t>
    </rPh>
    <rPh sb="55" eb="56">
      <t>トウ</t>
    </rPh>
    <phoneticPr fontId="4"/>
  </si>
  <si>
    <t>＜施設使用料＞
　無料
＜実費負担＞
　光熱水費　300円/1泊（一般・市外利用者のみ）
  シーツクリーニング代　280円/1枚
　薪　450円/1束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</si>
  <si>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屋外における運動その他レクリエーションの提供</t>
    <rPh sb="0" eb="2">
      <t>オクガイ</t>
    </rPh>
    <rPh sb="1" eb="2">
      <t>フクヤ</t>
    </rPh>
    <phoneticPr fontId="4"/>
  </si>
  <si>
    <t>「自分の命を守る自助意識」、「お互いに助け合う共助意識」の啓発と、その行動を起こすことができる人を育成する場とすることを主な目的に、地震などの様々な体験を通じ、わかりやすく、楽しみながら防災・減災を学ぶことができる本市の中核施設</t>
  </si>
  <si>
    <t>施設使用料　無料
実費負担
　光熱水費 210円/1泊                                            
  シーツクリーニング代　270円/１枚</t>
    <phoneticPr fontId="4"/>
  </si>
  <si>
    <t>施設使用料　無料
実費負担
　光熱水費　260円/1泊
　シーツクリーニング代　290円/1枚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</si>
</sst>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81" formatCode="#,##0;[Red]#,##0"/>
    <numFmt numFmtId="182" formatCode="0.0%"/>
  </numFmts>
  <fonts count="37">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4"/>
      <color indexed="8"/>
      <name val="ＭＳ Ｐゴシック"/>
      <family val="3"/>
      <charset val="128"/>
    </font>
    <font>
      <b/>
      <sz val="20"/>
      <name val="ＭＳ Ｐゴシック"/>
      <family val="3"/>
      <charset val="128"/>
    </font>
    <font>
      <sz val="11"/>
      <color theme="1"/>
      <name val="ＭＳ Ｐゴシック"/>
      <family val="3"/>
      <charset val="128"/>
      <scheme val="minor"/>
    </font>
    <font>
      <sz val="14"/>
      <color theme="1"/>
      <name val="ＭＳ Ｐゴシック"/>
      <family val="3"/>
      <charset val="128"/>
    </font>
    <font>
      <sz val="16"/>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2" fillId="0" borderId="0" applyFont="0" applyFill="0" applyBorder="0" applyAlignment="0" applyProtection="0">
      <alignment vertical="center"/>
    </xf>
    <xf numFmtId="9" fontId="34"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4"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4" fillId="0" borderId="0">
      <alignment vertical="center"/>
    </xf>
    <xf numFmtId="0" fontId="2" fillId="0" borderId="0"/>
    <xf numFmtId="0" fontId="2" fillId="0" borderId="0"/>
    <xf numFmtId="0" fontId="29" fillId="4" borderId="0" applyNumberFormat="0" applyBorder="0" applyAlignment="0" applyProtection="0">
      <alignment vertical="center"/>
    </xf>
  </cellStyleXfs>
  <cellXfs count="112">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38" fontId="6" fillId="24" borderId="13" xfId="37" applyFont="1" applyFill="1" applyBorder="1" applyAlignment="1">
      <alignment horizontal="center" vertical="center" wrapText="1"/>
    </xf>
    <xf numFmtId="38" fontId="6" fillId="24" borderId="15" xfId="37" applyFont="1" applyFill="1" applyBorder="1" applyAlignment="1">
      <alignment horizontal="centerContinuous" vertical="center"/>
    </xf>
    <xf numFmtId="0" fontId="6" fillId="0" borderId="10" xfId="0" applyFont="1" applyFill="1" applyBorder="1" applyAlignment="1">
      <alignment horizontal="left" vertical="center" shrinkToFit="1"/>
    </xf>
    <xf numFmtId="0" fontId="6" fillId="0" borderId="10" xfId="0" applyFont="1" applyBorder="1" applyAlignment="1">
      <alignment horizontal="left" vertical="center" shrinkToFit="1"/>
    </xf>
    <xf numFmtId="9" fontId="7" fillId="0" borderId="10" xfId="28" applyFont="1" applyBorder="1" applyAlignment="1">
      <alignment horizontal="center" vertical="center" shrinkToFit="1"/>
    </xf>
    <xf numFmtId="38" fontId="7" fillId="0" borderId="10" xfId="37" applyFont="1" applyBorder="1" applyAlignment="1">
      <alignment horizontal="right" vertical="center" shrinkToFit="1"/>
    </xf>
    <xf numFmtId="38" fontId="7" fillId="0" borderId="13" xfId="37" applyFont="1" applyBorder="1" applyAlignment="1">
      <alignment horizontal="right" vertical="center" shrinkToFit="1"/>
    </xf>
    <xf numFmtId="38" fontId="7" fillId="0" borderId="13" xfId="37" applyFont="1" applyFill="1" applyBorder="1" applyAlignment="1">
      <alignment horizontal="right" vertical="center" shrinkToFit="1"/>
    </xf>
    <xf numFmtId="38" fontId="6" fillId="0" borderId="10" xfId="37" applyFont="1" applyFill="1" applyBorder="1" applyAlignment="1">
      <alignment vertical="center" shrinkToFit="1"/>
    </xf>
    <xf numFmtId="38" fontId="5" fillId="0" borderId="0" xfId="37" applyFont="1">
      <alignment vertical="center"/>
    </xf>
    <xf numFmtId="0" fontId="7" fillId="0" borderId="0" xfId="0" applyFont="1" applyFill="1" applyAlignment="1">
      <alignment vertical="center" shrinkToFit="1"/>
    </xf>
    <xf numFmtId="0" fontId="5" fillId="0" borderId="0" xfId="0" applyFont="1" applyAlignment="1">
      <alignment horizontal="left" vertical="center" shrinkToFit="1"/>
    </xf>
    <xf numFmtId="9" fontId="5" fillId="0" borderId="0" xfId="28" applyFont="1">
      <alignment vertical="center"/>
    </xf>
    <xf numFmtId="9" fontId="5" fillId="0" borderId="0" xfId="28" applyFont="1" applyFill="1">
      <alignment vertical="center"/>
    </xf>
    <xf numFmtId="0" fontId="7" fillId="0" borderId="0" xfId="0" applyFont="1" applyFill="1" applyAlignment="1">
      <alignmen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82"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81"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38" fontId="7" fillId="0" borderId="11" xfId="37" applyFont="1" applyFill="1" applyBorder="1" applyAlignment="1">
      <alignment horizontal="right" vertical="center"/>
    </xf>
    <xf numFmtId="38" fontId="6" fillId="26" borderId="13" xfId="37" applyFont="1" applyFill="1" applyBorder="1" applyAlignment="1">
      <alignment horizontal="center" vertical="center" wrapText="1"/>
    </xf>
    <xf numFmtId="9" fontId="7" fillId="0" borderId="10" xfId="28" applyFont="1" applyFill="1" applyBorder="1" applyAlignment="1">
      <alignment horizontal="center" vertical="center" wrapText="1"/>
    </xf>
    <xf numFmtId="38" fontId="6" fillId="0" borderId="0" xfId="37" applyFont="1" applyFill="1" applyBorder="1" applyAlignment="1">
      <alignment horizontal="left" vertical="center" wrapText="1"/>
    </xf>
    <xf numFmtId="38" fontId="6" fillId="0" borderId="0" xfId="37" applyFont="1" applyFill="1" applyBorder="1" applyAlignment="1">
      <alignment horizontal="left" vertical="center" wrapText="1" shrinkToFit="1"/>
    </xf>
    <xf numFmtId="38" fontId="6" fillId="0" borderId="0" xfId="37" applyFont="1" applyFill="1" applyBorder="1" applyAlignment="1">
      <alignment horizontal="left" vertical="center"/>
    </xf>
    <xf numFmtId="38" fontId="6" fillId="0" borderId="0" xfId="37" applyFont="1" applyFill="1" applyBorder="1" applyAlignment="1">
      <alignment vertical="center" wrapText="1"/>
    </xf>
    <xf numFmtId="38" fontId="6" fillId="0" borderId="0" xfId="37" applyFont="1" applyFill="1" applyBorder="1" applyAlignment="1">
      <alignment vertical="center"/>
    </xf>
    <xf numFmtId="38" fontId="6" fillId="0" borderId="0" xfId="37" applyFont="1" applyFill="1" applyBorder="1" applyAlignment="1">
      <alignment horizontal="center" vertical="center"/>
    </xf>
    <xf numFmtId="0" fontId="6" fillId="0" borderId="13" xfId="0" applyFont="1" applyFill="1" applyBorder="1" applyAlignment="1">
      <alignment horizontal="left" vertical="center" wrapText="1"/>
    </xf>
    <xf numFmtId="9" fontId="7" fillId="0" borderId="11" xfId="28" applyFont="1" applyFill="1" applyBorder="1" applyAlignment="1">
      <alignment horizontal="center" vertical="center"/>
    </xf>
    <xf numFmtId="9" fontId="7" fillId="0" borderId="12" xfId="28" applyFont="1" applyFill="1" applyBorder="1" applyAlignment="1">
      <alignment horizontal="center" vertical="center"/>
    </xf>
    <xf numFmtId="38" fontId="7" fillId="0" borderId="12" xfId="37" applyFont="1" applyFill="1" applyBorder="1" applyAlignment="1">
      <alignment horizontal="right" vertical="center"/>
    </xf>
    <xf numFmtId="9" fontId="7" fillId="25" borderId="10" xfId="28" applyFont="1" applyFill="1" applyBorder="1" applyAlignment="1">
      <alignment horizontal="center" vertical="center"/>
    </xf>
    <xf numFmtId="38" fontId="7" fillId="25" borderId="10" xfId="37" applyFont="1" applyFill="1" applyBorder="1" applyAlignment="1">
      <alignment horizontal="right" vertical="center"/>
    </xf>
    <xf numFmtId="38" fontId="35" fillId="0" borderId="10" xfId="37" applyFont="1" applyFill="1" applyBorder="1" applyAlignment="1">
      <alignment horizontal="left" vertical="center" wrapText="1"/>
    </xf>
    <xf numFmtId="0" fontId="35" fillId="0" borderId="10" xfId="0" applyFont="1" applyFill="1" applyBorder="1" applyAlignment="1">
      <alignment horizontal="left" vertical="center" wrapText="1" shrinkToFit="1"/>
    </xf>
    <xf numFmtId="38" fontId="36" fillId="0" borderId="10" xfId="37" applyFont="1" applyFill="1" applyBorder="1" applyAlignment="1">
      <alignment horizontal="right" vertical="center"/>
    </xf>
    <xf numFmtId="38" fontId="35" fillId="0" borderId="10" xfId="37" applyFont="1" applyFill="1" applyBorder="1" applyAlignment="1">
      <alignment vertical="center" wrapText="1"/>
    </xf>
    <xf numFmtId="0" fontId="33" fillId="0" borderId="0" xfId="0" applyFont="1" applyBorder="1" applyAlignment="1">
      <alignment horizontal="left" vertical="center"/>
    </xf>
    <xf numFmtId="38" fontId="36" fillId="0" borderId="10" xfId="37" applyFont="1" applyFill="1" applyBorder="1" applyAlignment="1">
      <alignment horizontal="right" vertical="center" shrinkToFit="1"/>
    </xf>
    <xf numFmtId="38" fontId="36" fillId="0" borderId="10" xfId="37" applyFont="1" applyFill="1" applyBorder="1" applyAlignment="1">
      <alignment horizontal="right" vertical="center" wrapText="1" shrinkToFit="1"/>
    </xf>
    <xf numFmtId="38" fontId="35" fillId="0" borderId="10" xfId="37" applyFont="1" applyFill="1" applyBorder="1" applyAlignment="1">
      <alignment horizontal="left" vertical="center" wrapText="1" shrinkToFit="1"/>
    </xf>
    <xf numFmtId="38" fontId="35" fillId="0" borderId="10" xfId="37" applyFont="1" applyFill="1" applyBorder="1" applyAlignment="1">
      <alignment horizontal="left" vertical="center"/>
    </xf>
    <xf numFmtId="38" fontId="36" fillId="0" borderId="11" xfId="37" applyFont="1" applyFill="1" applyBorder="1" applyAlignment="1">
      <alignment horizontal="right" vertical="center"/>
    </xf>
    <xf numFmtId="38" fontId="36" fillId="0" borderId="10" xfId="37" applyFont="1" applyFill="1" applyBorder="1" applyAlignment="1">
      <alignment vertical="center"/>
    </xf>
    <xf numFmtId="176" fontId="36" fillId="0" borderId="10" xfId="0" applyNumberFormat="1" applyFont="1" applyFill="1" applyBorder="1" applyAlignment="1">
      <alignment horizontal="right" vertical="center" shrinkToFit="1"/>
    </xf>
    <xf numFmtId="176" fontId="36" fillId="0" borderId="10" xfId="0" applyNumberFormat="1" applyFont="1" applyFill="1" applyBorder="1" applyAlignment="1">
      <alignment vertical="center" shrinkToFit="1"/>
    </xf>
    <xf numFmtId="176" fontId="35" fillId="0" borderId="10" xfId="0" applyNumberFormat="1" applyFont="1" applyFill="1" applyBorder="1" applyAlignment="1">
      <alignment horizontal="left" vertical="center" wrapText="1"/>
    </xf>
    <xf numFmtId="38" fontId="36" fillId="0" borderId="15" xfId="37" applyFont="1" applyFill="1" applyBorder="1" applyAlignment="1">
      <alignment horizontal="right" vertical="center"/>
    </xf>
    <xf numFmtId="38" fontId="36" fillId="0" borderId="10" xfId="37" applyFont="1" applyFill="1" applyBorder="1" applyAlignment="1">
      <alignment horizontal="right" vertical="center" wrapText="1"/>
    </xf>
    <xf numFmtId="181" fontId="35" fillId="0" borderId="10" xfId="37" applyNumberFormat="1" applyFont="1" applyFill="1" applyBorder="1" applyAlignment="1">
      <alignment horizontal="left" vertical="center"/>
    </xf>
    <xf numFmtId="38" fontId="35" fillId="0" borderId="10" xfId="37" applyFont="1" applyFill="1" applyBorder="1" applyAlignment="1">
      <alignment vertical="center"/>
    </xf>
    <xf numFmtId="38" fontId="36" fillId="25" borderId="10" xfId="37" applyFont="1" applyFill="1" applyBorder="1" applyAlignment="1">
      <alignment horizontal="right" vertical="center"/>
    </xf>
    <xf numFmtId="9" fontId="36" fillId="0" borderId="10" xfId="28" applyFont="1" applyFill="1" applyBorder="1" applyAlignment="1">
      <alignment horizontal="center" vertical="center"/>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24" borderId="14"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38" fontId="6" fillId="24" borderId="10" xfId="37" applyFont="1" applyFill="1" applyBorder="1" applyAlignment="1">
      <alignment horizontal="center" vertical="center"/>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38" fontId="6" fillId="24" borderId="13" xfId="37" applyFont="1" applyFill="1" applyBorder="1" applyAlignment="1">
      <alignment horizontal="center" vertical="center" wrapText="1"/>
    </xf>
    <xf numFmtId="38" fontId="6" fillId="24" borderId="11" xfId="37" applyFont="1" applyFill="1" applyBorder="1" applyAlignment="1">
      <alignment horizontal="center" vertical="center" wrapText="1"/>
    </xf>
    <xf numFmtId="0" fontId="5" fillId="24" borderId="1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6" fillId="24" borderId="11" xfId="0" applyFont="1" applyFill="1" applyBorder="1" applyAlignment="1">
      <alignment horizontal="center" vertical="center" wrapText="1" shrinkToFit="1"/>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1936124</xdr:colOff>
      <xdr:row>62</xdr:row>
      <xdr:rowOff>156743</xdr:rowOff>
    </xdr:from>
    <xdr:to>
      <xdr:col>8</xdr:col>
      <xdr:colOff>692727</xdr:colOff>
      <xdr:row>68</xdr:row>
      <xdr:rowOff>156023</xdr:rowOff>
    </xdr:to>
    <xdr:sp macro="" textlink="">
      <xdr:nvSpPr>
        <xdr:cNvPr id="2" name="Text Box 110"/>
        <xdr:cNvSpPr txBox="1">
          <a:spLocks noChangeArrowheads="1"/>
        </xdr:cNvSpPr>
      </xdr:nvSpPr>
      <xdr:spPr bwMode="auto">
        <a:xfrm>
          <a:off x="7287442" y="89189516"/>
          <a:ext cx="7675467" cy="1038371"/>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7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0</xdr:col>
      <xdr:colOff>206604</xdr:colOff>
      <xdr:row>63</xdr:row>
      <xdr:rowOff>35194</xdr:rowOff>
    </xdr:from>
    <xdr:to>
      <xdr:col>3</xdr:col>
      <xdr:colOff>1865639</xdr:colOff>
      <xdr:row>65</xdr:row>
      <xdr:rowOff>34636</xdr:rowOff>
    </xdr:to>
    <xdr:sp macro="" textlink="">
      <xdr:nvSpPr>
        <xdr:cNvPr id="3" name="Rectangle 111"/>
        <xdr:cNvSpPr>
          <a:spLocks noChangeArrowheads="1"/>
        </xdr:cNvSpPr>
      </xdr:nvSpPr>
      <xdr:spPr bwMode="auto">
        <a:xfrm>
          <a:off x="206604" y="89241149"/>
          <a:ext cx="7010353" cy="345805"/>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8</xdr:col>
      <xdr:colOff>762000</xdr:colOff>
      <xdr:row>63</xdr:row>
      <xdr:rowOff>1</xdr:rowOff>
    </xdr:from>
    <xdr:to>
      <xdr:col>11</xdr:col>
      <xdr:colOff>307298</xdr:colOff>
      <xdr:row>67</xdr:row>
      <xdr:rowOff>153892</xdr:rowOff>
    </xdr:to>
    <xdr:sp macro="" textlink="">
      <xdr:nvSpPr>
        <xdr:cNvPr id="4" name="Rectangle 111"/>
        <xdr:cNvSpPr>
          <a:spLocks noChangeArrowheads="1"/>
        </xdr:cNvSpPr>
      </xdr:nvSpPr>
      <xdr:spPr bwMode="auto">
        <a:xfrm>
          <a:off x="15032182" y="89205956"/>
          <a:ext cx="6247434" cy="846618"/>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有料施設と園地等を一体的に管理しています。有料施設のコストは、公園全体の共通経費を公園全体に占める有料施設の面積の割合で按分して算定しています。（</a:t>
          </a:r>
          <a:r>
            <a:rPr lang="en-US" altLang="ja-JP" sz="1600" b="0" i="0" u="none" strike="noStrike" baseline="0">
              <a:solidFill>
                <a:schemeClr val="tx1"/>
              </a:solidFill>
              <a:latin typeface="+mn-ea"/>
              <a:ea typeface="+mn-ea"/>
            </a:rPr>
            <a:t>No.44</a:t>
          </a:r>
          <a:r>
            <a:rPr lang="ja-JP" altLang="en-US" sz="1600" b="0" i="0" u="none" strike="noStrike" baseline="0">
              <a:solidFill>
                <a:schemeClr val="tx1"/>
              </a:solidFill>
              <a:latin typeface="+mn-ea"/>
              <a:ea typeface="+mn-ea"/>
            </a:rPr>
            <a:t>・</a:t>
          </a:r>
          <a:r>
            <a:rPr lang="en-US" altLang="ja-JP" sz="1600" b="0" i="0" u="none" strike="noStrike" baseline="0">
              <a:solidFill>
                <a:schemeClr val="tx1"/>
              </a:solidFill>
              <a:latin typeface="+mn-ea"/>
              <a:ea typeface="+mn-ea"/>
            </a:rPr>
            <a:t>45</a:t>
          </a:r>
          <a:r>
            <a:rPr lang="ja-JP" altLang="en-US" sz="1600" b="0" i="0" u="none" strike="noStrike" baseline="0">
              <a:solidFill>
                <a:srgbClr val="000000"/>
              </a:solidFill>
              <a:latin typeface="+mn-ea"/>
              <a:ea typeface="+mn-ea"/>
            </a:rPr>
            <a:t>の施設）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810674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124</xdr:rowOff>
    </xdr:from>
    <xdr:to>
      <xdr:col>3</xdr:col>
      <xdr:colOff>3521910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207816</xdr:rowOff>
    </xdr:from>
    <xdr:to>
      <xdr:col>11</xdr:col>
      <xdr:colOff>2113151</xdr:colOff>
      <xdr:row>72</xdr:row>
      <xdr:rowOff>343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64</xdr:row>
      <xdr:rowOff>208263</xdr:rowOff>
    </xdr:from>
    <xdr:to>
      <xdr:col>9</xdr:col>
      <xdr:colOff>810674</xdr:colOff>
      <xdr:row>71</xdr:row>
      <xdr:rowOff>208502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123</xdr:rowOff>
    </xdr:from>
    <xdr:to>
      <xdr:col>3</xdr:col>
      <xdr:colOff>3521910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1523948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2113151</xdr:colOff>
      <xdr:row>71</xdr:row>
      <xdr:rowOff>211346</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810674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7744</xdr:rowOff>
    </xdr:from>
    <xdr:to>
      <xdr:col>3</xdr:col>
      <xdr:colOff>3521910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1523948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213531</xdr:rowOff>
    </xdr:from>
    <xdr:to>
      <xdr:col>11</xdr:col>
      <xdr:colOff>2113151</xdr:colOff>
      <xdr:row>72</xdr:row>
      <xdr:rowOff>34785</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vmlDrawing" Target="../drawings/vmlDrawing1.v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34" Type="http://schemas.openxmlformats.org/officeDocument/2006/relationships/vmlDrawing" Target="../drawings/vmlDrawing2.vml"/><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35"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26" Type="http://schemas.openxmlformats.org/officeDocument/2006/relationships/printerSettings" Target="../printerSettings/printerSettings90.bin"/><Relationship Id="rId3" Type="http://schemas.openxmlformats.org/officeDocument/2006/relationships/printerSettings" Target="../printerSettings/printerSettings67.bin"/><Relationship Id="rId21" Type="http://schemas.openxmlformats.org/officeDocument/2006/relationships/printerSettings" Target="../printerSettings/printerSettings85.bin"/><Relationship Id="rId34" Type="http://schemas.openxmlformats.org/officeDocument/2006/relationships/vmlDrawing" Target="../drawings/vmlDrawing3.vm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5" Type="http://schemas.openxmlformats.org/officeDocument/2006/relationships/printerSettings" Target="../printerSettings/printerSettings89.bin"/><Relationship Id="rId33" Type="http://schemas.openxmlformats.org/officeDocument/2006/relationships/drawing" Target="../drawings/drawing3.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29" Type="http://schemas.openxmlformats.org/officeDocument/2006/relationships/printerSettings" Target="../printerSettings/printerSettings93.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24" Type="http://schemas.openxmlformats.org/officeDocument/2006/relationships/printerSettings" Target="../printerSettings/printerSettings88.bin"/><Relationship Id="rId32" Type="http://schemas.openxmlformats.org/officeDocument/2006/relationships/printerSettings" Target="../printerSettings/printerSettings96.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printerSettings" Target="../printerSettings/printerSettings87.bin"/><Relationship Id="rId28" Type="http://schemas.openxmlformats.org/officeDocument/2006/relationships/printerSettings" Target="../printerSettings/printerSettings92.bin"/><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31" Type="http://schemas.openxmlformats.org/officeDocument/2006/relationships/printerSettings" Target="../printerSettings/printerSettings95.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6.bin"/><Relationship Id="rId27" Type="http://schemas.openxmlformats.org/officeDocument/2006/relationships/printerSettings" Target="../printerSettings/printerSettings91.bin"/><Relationship Id="rId30" Type="http://schemas.openxmlformats.org/officeDocument/2006/relationships/printerSettings" Target="../printerSettings/printerSettings94.bin"/><Relationship Id="rId35"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34" Type="http://schemas.openxmlformats.org/officeDocument/2006/relationships/vmlDrawing" Target="../drawings/vmlDrawing4.vml"/><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33" Type="http://schemas.openxmlformats.org/officeDocument/2006/relationships/drawing" Target="../drawings/drawing4.xml"/><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29" Type="http://schemas.openxmlformats.org/officeDocument/2006/relationships/printerSettings" Target="../printerSettings/printerSettings125.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32" Type="http://schemas.openxmlformats.org/officeDocument/2006/relationships/printerSettings" Target="../printerSettings/printerSettings128.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28" Type="http://schemas.openxmlformats.org/officeDocument/2006/relationships/printerSettings" Target="../printerSettings/printerSettings124.bin"/><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31" Type="http://schemas.openxmlformats.org/officeDocument/2006/relationships/printerSettings" Target="../printerSettings/printerSettings127.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 Id="rId30" Type="http://schemas.openxmlformats.org/officeDocument/2006/relationships/printerSettings" Target="../printerSettings/printerSettings126.bin"/><Relationship Id="rId35"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18" Type="http://schemas.openxmlformats.org/officeDocument/2006/relationships/printerSettings" Target="../printerSettings/printerSettings146.bin"/><Relationship Id="rId26" Type="http://schemas.openxmlformats.org/officeDocument/2006/relationships/printerSettings" Target="../printerSettings/printerSettings154.bin"/><Relationship Id="rId3" Type="http://schemas.openxmlformats.org/officeDocument/2006/relationships/printerSettings" Target="../printerSettings/printerSettings131.bin"/><Relationship Id="rId21" Type="http://schemas.openxmlformats.org/officeDocument/2006/relationships/printerSettings" Target="../printerSettings/printerSettings149.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printerSettings" Target="../printerSettings/printerSettings145.bin"/><Relationship Id="rId25" Type="http://schemas.openxmlformats.org/officeDocument/2006/relationships/printerSettings" Target="../printerSettings/printerSettings153.bin"/><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20" Type="http://schemas.openxmlformats.org/officeDocument/2006/relationships/printerSettings" Target="../printerSettings/printerSettings148.bin"/><Relationship Id="rId29" Type="http://schemas.openxmlformats.org/officeDocument/2006/relationships/printerSettings" Target="../printerSettings/printerSettings157.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24" Type="http://schemas.openxmlformats.org/officeDocument/2006/relationships/printerSettings" Target="../printerSettings/printerSettings152.bin"/><Relationship Id="rId32" Type="http://schemas.openxmlformats.org/officeDocument/2006/relationships/printerSettings" Target="../printerSettings/printerSettings160.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23" Type="http://schemas.openxmlformats.org/officeDocument/2006/relationships/printerSettings" Target="../printerSettings/printerSettings151.bin"/><Relationship Id="rId28" Type="http://schemas.openxmlformats.org/officeDocument/2006/relationships/printerSettings" Target="../printerSettings/printerSettings156.bin"/><Relationship Id="rId10" Type="http://schemas.openxmlformats.org/officeDocument/2006/relationships/printerSettings" Target="../printerSettings/printerSettings138.bin"/><Relationship Id="rId19" Type="http://schemas.openxmlformats.org/officeDocument/2006/relationships/printerSettings" Target="../printerSettings/printerSettings147.bin"/><Relationship Id="rId31" Type="http://schemas.openxmlformats.org/officeDocument/2006/relationships/printerSettings" Target="../printerSettings/printerSettings159.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 Id="rId22" Type="http://schemas.openxmlformats.org/officeDocument/2006/relationships/printerSettings" Target="../printerSettings/printerSettings150.bin"/><Relationship Id="rId27" Type="http://schemas.openxmlformats.org/officeDocument/2006/relationships/printerSettings" Target="../printerSettings/printerSettings155.bin"/><Relationship Id="rId30" Type="http://schemas.openxmlformats.org/officeDocument/2006/relationships/printerSettings" Target="../printerSettings/printerSettings1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70"/>
  <sheetViews>
    <sheetView showGridLines="0" tabSelected="1" view="pageBreakPreview" zoomScale="85" zoomScaleNormal="70" zoomScaleSheetLayoutView="85" workbookViewId="0">
      <pane ySplit="5" topLeftCell="A6" activePane="bottomLeft" state="frozen"/>
      <selection activeCell="D12" sqref="D12"/>
      <selection pane="bottomLeft" activeCell="D7" sqref="D7"/>
    </sheetView>
  </sheetViews>
  <sheetFormatPr defaultRowHeight="14.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8.875" style="11" customWidth="1"/>
  </cols>
  <sheetData>
    <row r="1" spans="1:13" ht="48" customHeight="1">
      <c r="A1" s="30" t="s">
        <v>384</v>
      </c>
    </row>
    <row r="2" spans="1:13" ht="21.75" customHeight="1">
      <c r="A2" s="79"/>
    </row>
    <row r="3" spans="1:13" ht="18.75" customHeight="1">
      <c r="A3" s="30"/>
    </row>
    <row r="4" spans="1:13" ht="84.75" customHeight="1">
      <c r="A4" s="103"/>
      <c r="B4" s="104" t="s">
        <v>103</v>
      </c>
      <c r="C4" s="95" t="s">
        <v>73</v>
      </c>
      <c r="D4" s="95" t="s">
        <v>36</v>
      </c>
      <c r="E4" s="105" t="s">
        <v>385</v>
      </c>
      <c r="F4" s="101" t="s">
        <v>106</v>
      </c>
      <c r="G4" s="101" t="s">
        <v>105</v>
      </c>
      <c r="H4" s="107" t="s">
        <v>329</v>
      </c>
      <c r="I4" s="97" t="s">
        <v>16</v>
      </c>
      <c r="J4" s="98"/>
      <c r="K4" s="102" t="s">
        <v>17</v>
      </c>
      <c r="L4" s="99" t="s">
        <v>38</v>
      </c>
      <c r="M4" s="68"/>
    </row>
    <row r="5" spans="1:13" ht="34.5" customHeight="1">
      <c r="A5" s="103"/>
      <c r="B5" s="104"/>
      <c r="C5" s="96"/>
      <c r="D5" s="96"/>
      <c r="E5" s="106"/>
      <c r="F5" s="102"/>
      <c r="G5" s="102"/>
      <c r="H5" s="97"/>
      <c r="I5" s="61" t="s">
        <v>14</v>
      </c>
      <c r="J5" s="21" t="s">
        <v>15</v>
      </c>
      <c r="K5" s="102"/>
      <c r="L5" s="100"/>
      <c r="M5" s="68"/>
    </row>
    <row r="6" spans="1:13" s="48" customFormat="1" ht="100.5" customHeight="1">
      <c r="A6" s="46">
        <v>1</v>
      </c>
      <c r="B6" s="16" t="s">
        <v>102</v>
      </c>
      <c r="C6" s="12" t="s">
        <v>80</v>
      </c>
      <c r="D6" s="1" t="s">
        <v>232</v>
      </c>
      <c r="E6" s="2">
        <v>0.1973644675280079</v>
      </c>
      <c r="F6" s="3">
        <v>4030</v>
      </c>
      <c r="G6" s="3">
        <v>568</v>
      </c>
      <c r="H6" s="3">
        <v>23297</v>
      </c>
      <c r="I6" s="77">
        <v>18235</v>
      </c>
      <c r="J6" s="77">
        <v>5062</v>
      </c>
      <c r="K6" s="75" t="s">
        <v>392</v>
      </c>
      <c r="L6" s="22" t="s">
        <v>52</v>
      </c>
      <c r="M6" s="63"/>
    </row>
    <row r="7" spans="1:13" s="48" customFormat="1" ht="117" customHeight="1">
      <c r="A7" s="46">
        <v>2</v>
      </c>
      <c r="B7" s="16" t="s">
        <v>102</v>
      </c>
      <c r="C7" s="12" t="s">
        <v>81</v>
      </c>
      <c r="D7" s="1" t="s">
        <v>333</v>
      </c>
      <c r="E7" s="2">
        <v>0.57516732831716788</v>
      </c>
      <c r="F7" s="4">
        <v>63485</v>
      </c>
      <c r="G7" s="4">
        <v>1567</v>
      </c>
      <c r="H7" s="4">
        <v>113101</v>
      </c>
      <c r="I7" s="80">
        <v>45784</v>
      </c>
      <c r="J7" s="77">
        <v>67317</v>
      </c>
      <c r="K7" s="75" t="s">
        <v>60</v>
      </c>
      <c r="L7" s="22" t="s">
        <v>350</v>
      </c>
      <c r="M7" s="63"/>
    </row>
    <row r="8" spans="1:13" s="48" customFormat="1" ht="95.25" customHeight="1">
      <c r="A8" s="46">
        <v>3</v>
      </c>
      <c r="B8" s="16" t="s">
        <v>100</v>
      </c>
      <c r="C8" s="12" t="s">
        <v>249</v>
      </c>
      <c r="D8" s="1" t="s">
        <v>333</v>
      </c>
      <c r="E8" s="2">
        <v>0.38665129626616662</v>
      </c>
      <c r="F8" s="4">
        <v>13732</v>
      </c>
      <c r="G8" s="4">
        <v>1574</v>
      </c>
      <c r="H8" s="4">
        <v>39586.056345362704</v>
      </c>
      <c r="I8" s="80">
        <v>16989</v>
      </c>
      <c r="J8" s="77">
        <v>22597.056345362704</v>
      </c>
      <c r="K8" s="75" t="s">
        <v>33</v>
      </c>
      <c r="L8" s="22" t="s">
        <v>351</v>
      </c>
      <c r="M8" s="63"/>
    </row>
    <row r="9" spans="1:13" s="48" customFormat="1" ht="163.5" customHeight="1">
      <c r="A9" s="46">
        <v>4</v>
      </c>
      <c r="B9" s="16" t="s">
        <v>100</v>
      </c>
      <c r="C9" s="12" t="s">
        <v>75</v>
      </c>
      <c r="D9" s="1" t="s">
        <v>333</v>
      </c>
      <c r="E9" s="2">
        <v>0.59575293121217998</v>
      </c>
      <c r="F9" s="4">
        <v>111750</v>
      </c>
      <c r="G9" s="4">
        <v>5014</v>
      </c>
      <c r="H9" s="51">
        <v>195994</v>
      </c>
      <c r="I9" s="81">
        <v>48728</v>
      </c>
      <c r="J9" s="81">
        <v>147266</v>
      </c>
      <c r="K9" s="82" t="s">
        <v>200</v>
      </c>
      <c r="L9" s="23" t="s">
        <v>352</v>
      </c>
      <c r="M9" s="64"/>
    </row>
    <row r="10" spans="1:13" s="48" customFormat="1" ht="85.5" customHeight="1">
      <c r="A10" s="46">
        <v>5</v>
      </c>
      <c r="B10" s="16" t="s">
        <v>100</v>
      </c>
      <c r="C10" s="12" t="s">
        <v>125</v>
      </c>
      <c r="D10" s="1" t="s">
        <v>233</v>
      </c>
      <c r="E10" s="2">
        <v>0</v>
      </c>
      <c r="F10" s="3">
        <v>0</v>
      </c>
      <c r="G10" s="3">
        <v>0</v>
      </c>
      <c r="H10" s="3">
        <v>8016</v>
      </c>
      <c r="I10" s="77">
        <v>4808</v>
      </c>
      <c r="J10" s="77">
        <v>3208</v>
      </c>
      <c r="K10" s="83" t="s">
        <v>18</v>
      </c>
      <c r="L10" s="24" t="s">
        <v>332</v>
      </c>
      <c r="M10" s="65"/>
    </row>
    <row r="11" spans="1:13" s="48" customFormat="1" ht="106.5" customHeight="1">
      <c r="A11" s="46">
        <v>6</v>
      </c>
      <c r="B11" s="16" t="s">
        <v>299</v>
      </c>
      <c r="C11" s="1" t="s">
        <v>243</v>
      </c>
      <c r="D11" s="12" t="s">
        <v>379</v>
      </c>
      <c r="E11" s="2">
        <v>0.18321593390605584</v>
      </c>
      <c r="F11" s="3">
        <v>10313</v>
      </c>
      <c r="G11" s="3">
        <v>46</v>
      </c>
      <c r="H11" s="3">
        <v>56539.842245989305</v>
      </c>
      <c r="I11" s="77">
        <v>10399</v>
      </c>
      <c r="J11" s="77">
        <v>46140.842245989305</v>
      </c>
      <c r="K11" s="75" t="s">
        <v>86</v>
      </c>
      <c r="L11" s="22" t="s">
        <v>378</v>
      </c>
      <c r="M11" s="63"/>
    </row>
    <row r="12" spans="1:13" s="48" customFormat="1" ht="118.5" customHeight="1">
      <c r="A12" s="46">
        <v>7</v>
      </c>
      <c r="B12" s="16" t="s">
        <v>102</v>
      </c>
      <c r="C12" s="12" t="s">
        <v>190</v>
      </c>
      <c r="D12" s="1" t="s">
        <v>233</v>
      </c>
      <c r="E12" s="2">
        <v>8.7404665179427382E-2</v>
      </c>
      <c r="F12" s="3">
        <v>2891</v>
      </c>
      <c r="G12" s="3">
        <v>33</v>
      </c>
      <c r="H12" s="3">
        <v>33453.591910654992</v>
      </c>
      <c r="I12" s="77">
        <v>21055</v>
      </c>
      <c r="J12" s="77">
        <v>12398.591910654992</v>
      </c>
      <c r="K12" s="75" t="s">
        <v>134</v>
      </c>
      <c r="L12" s="22" t="s">
        <v>51</v>
      </c>
      <c r="M12" s="63"/>
    </row>
    <row r="13" spans="1:13" s="48" customFormat="1" ht="96.75" customHeight="1">
      <c r="A13" s="46">
        <v>8</v>
      </c>
      <c r="B13" s="16" t="s">
        <v>102</v>
      </c>
      <c r="C13" s="12" t="s">
        <v>242</v>
      </c>
      <c r="D13" s="1" t="s">
        <v>233</v>
      </c>
      <c r="E13" s="2">
        <v>0</v>
      </c>
      <c r="F13" s="3">
        <v>0</v>
      </c>
      <c r="G13" s="3">
        <v>0</v>
      </c>
      <c r="H13" s="3">
        <v>8431.3601008282312</v>
      </c>
      <c r="I13" s="84">
        <v>4889</v>
      </c>
      <c r="J13" s="77">
        <v>3542.3601008282312</v>
      </c>
      <c r="K13" s="83" t="s">
        <v>18</v>
      </c>
      <c r="L13" s="24" t="s">
        <v>332</v>
      </c>
      <c r="M13" s="65"/>
    </row>
    <row r="14" spans="1:13" s="48" customFormat="1" ht="101.25" customHeight="1">
      <c r="A14" s="46">
        <v>9</v>
      </c>
      <c r="B14" s="16" t="s">
        <v>102</v>
      </c>
      <c r="C14" s="12" t="s">
        <v>331</v>
      </c>
      <c r="D14" s="1" t="s">
        <v>233</v>
      </c>
      <c r="E14" s="2">
        <v>0</v>
      </c>
      <c r="F14" s="3">
        <v>0</v>
      </c>
      <c r="G14" s="3">
        <v>0</v>
      </c>
      <c r="H14" s="3">
        <v>8018.3688311688311</v>
      </c>
      <c r="I14" s="77">
        <v>3879</v>
      </c>
      <c r="J14" s="77">
        <v>4139.3688311688311</v>
      </c>
      <c r="K14" s="83" t="s">
        <v>18</v>
      </c>
      <c r="L14" s="24" t="s">
        <v>332</v>
      </c>
      <c r="M14" s="65"/>
    </row>
    <row r="15" spans="1:13" s="48" customFormat="1" ht="127.5" customHeight="1">
      <c r="A15" s="46">
        <v>10</v>
      </c>
      <c r="B15" s="16" t="s">
        <v>102</v>
      </c>
      <c r="C15" s="12" t="s">
        <v>82</v>
      </c>
      <c r="D15" s="1" t="s">
        <v>333</v>
      </c>
      <c r="E15" s="94">
        <v>0.29783386346040835</v>
      </c>
      <c r="F15" s="80">
        <v>231709</v>
      </c>
      <c r="G15" s="80">
        <v>23730</v>
      </c>
      <c r="H15" s="4">
        <v>857656</v>
      </c>
      <c r="I15" s="80">
        <v>232660</v>
      </c>
      <c r="J15" s="80">
        <v>624996</v>
      </c>
      <c r="K15" s="75" t="s">
        <v>59</v>
      </c>
      <c r="L15" s="22" t="s">
        <v>353</v>
      </c>
      <c r="M15" s="63"/>
    </row>
    <row r="16" spans="1:13" s="48" customFormat="1" ht="99.75" customHeight="1">
      <c r="A16" s="46">
        <v>11</v>
      </c>
      <c r="B16" s="16" t="s">
        <v>102</v>
      </c>
      <c r="C16" s="12" t="s">
        <v>323</v>
      </c>
      <c r="D16" s="12" t="s">
        <v>334</v>
      </c>
      <c r="E16" s="94">
        <v>0.58759912431523742</v>
      </c>
      <c r="F16" s="80">
        <v>48219</v>
      </c>
      <c r="G16" s="80">
        <v>9030</v>
      </c>
      <c r="H16" s="4">
        <v>97428.668000000005</v>
      </c>
      <c r="I16" s="80">
        <v>0</v>
      </c>
      <c r="J16" s="80">
        <v>97428.668000000005</v>
      </c>
      <c r="K16" s="82" t="s">
        <v>386</v>
      </c>
      <c r="L16" s="23" t="s">
        <v>49</v>
      </c>
      <c r="M16" s="64"/>
    </row>
    <row r="17" spans="1:13" s="48" customFormat="1" ht="108.75" customHeight="1">
      <c r="A17" s="46">
        <v>12</v>
      </c>
      <c r="B17" s="16" t="s">
        <v>102</v>
      </c>
      <c r="C17" s="1" t="s">
        <v>328</v>
      </c>
      <c r="D17" s="12" t="s">
        <v>234</v>
      </c>
      <c r="E17" s="2">
        <v>0.58470588805380708</v>
      </c>
      <c r="F17" s="3">
        <v>116889</v>
      </c>
      <c r="G17" s="3">
        <v>3775</v>
      </c>
      <c r="H17" s="3">
        <v>206367</v>
      </c>
      <c r="I17" s="77">
        <v>50981</v>
      </c>
      <c r="J17" s="77">
        <v>155386</v>
      </c>
      <c r="K17" s="75" t="s">
        <v>149</v>
      </c>
      <c r="L17" s="22" t="s">
        <v>354</v>
      </c>
      <c r="M17" s="63"/>
    </row>
    <row r="18" spans="1:13" s="48" customFormat="1" ht="133.5" customHeight="1">
      <c r="A18" s="46">
        <v>13</v>
      </c>
      <c r="B18" s="16" t="s">
        <v>94</v>
      </c>
      <c r="C18" s="12" t="s">
        <v>375</v>
      </c>
      <c r="D18" s="1" t="s">
        <v>335</v>
      </c>
      <c r="E18" s="2">
        <v>0.16675493420936835</v>
      </c>
      <c r="F18" s="3">
        <v>20111</v>
      </c>
      <c r="G18" s="3">
        <v>2588</v>
      </c>
      <c r="H18" s="3">
        <v>136121.90912144392</v>
      </c>
      <c r="I18" s="77">
        <v>67903</v>
      </c>
      <c r="J18" s="77">
        <v>68218.909121443925</v>
      </c>
      <c r="K18" s="75" t="s">
        <v>393</v>
      </c>
      <c r="L18" s="22" t="s">
        <v>203</v>
      </c>
      <c r="M18" s="63"/>
    </row>
    <row r="19" spans="1:13" s="48" customFormat="1" ht="135.75" customHeight="1">
      <c r="A19" s="46">
        <v>14</v>
      </c>
      <c r="B19" s="16" t="s">
        <v>94</v>
      </c>
      <c r="C19" s="12" t="s">
        <v>390</v>
      </c>
      <c r="D19" s="1" t="s">
        <v>376</v>
      </c>
      <c r="E19" s="2">
        <v>0.18861318313263084</v>
      </c>
      <c r="F19" s="3">
        <v>6466</v>
      </c>
      <c r="G19" s="3">
        <v>522</v>
      </c>
      <c r="H19" s="3">
        <v>37049.372074305698</v>
      </c>
      <c r="I19" s="77">
        <v>20072</v>
      </c>
      <c r="J19" s="85">
        <v>16977.372074305698</v>
      </c>
      <c r="K19" s="75" t="s">
        <v>307</v>
      </c>
      <c r="L19" s="22" t="s">
        <v>355</v>
      </c>
      <c r="M19" s="63"/>
    </row>
    <row r="20" spans="1:13" s="48" customFormat="1" ht="114" customHeight="1">
      <c r="A20" s="46">
        <v>15</v>
      </c>
      <c r="B20" s="16" t="s">
        <v>94</v>
      </c>
      <c r="C20" s="12" t="s">
        <v>192</v>
      </c>
      <c r="D20" s="1" t="s">
        <v>394</v>
      </c>
      <c r="E20" s="2">
        <v>0.30441183936640098</v>
      </c>
      <c r="F20" s="3">
        <v>10344</v>
      </c>
      <c r="G20" s="3">
        <v>1648</v>
      </c>
      <c r="H20" s="3">
        <v>39394</v>
      </c>
      <c r="I20" s="77">
        <v>22507</v>
      </c>
      <c r="J20" s="85">
        <v>16887</v>
      </c>
      <c r="K20" s="75" t="s">
        <v>58</v>
      </c>
      <c r="L20" s="22" t="s">
        <v>355</v>
      </c>
      <c r="M20" s="63"/>
    </row>
    <row r="21" spans="1:13" s="48" customFormat="1" ht="96" customHeight="1">
      <c r="A21" s="46">
        <v>16</v>
      </c>
      <c r="B21" s="16" t="s">
        <v>94</v>
      </c>
      <c r="C21" s="12" t="s">
        <v>391</v>
      </c>
      <c r="D21" s="1" t="s">
        <v>43</v>
      </c>
      <c r="E21" s="2">
        <v>0.17460942111683916</v>
      </c>
      <c r="F21" s="3">
        <v>4437</v>
      </c>
      <c r="G21" s="3">
        <v>0</v>
      </c>
      <c r="H21" s="3">
        <v>25411</v>
      </c>
      <c r="I21" s="77">
        <v>14415</v>
      </c>
      <c r="J21" s="77">
        <v>10996</v>
      </c>
      <c r="K21" s="75" t="s">
        <v>23</v>
      </c>
      <c r="L21" s="22" t="s">
        <v>332</v>
      </c>
      <c r="M21" s="63"/>
    </row>
    <row r="22" spans="1:13" s="48" customFormat="1" ht="108" customHeight="1">
      <c r="A22" s="46">
        <v>17</v>
      </c>
      <c r="B22" s="16" t="s">
        <v>94</v>
      </c>
      <c r="C22" s="12" t="s">
        <v>194</v>
      </c>
      <c r="D22" s="12" t="s">
        <v>336</v>
      </c>
      <c r="E22" s="62">
        <v>7.9215255865002054E-2</v>
      </c>
      <c r="F22" s="3">
        <v>7993</v>
      </c>
      <c r="G22" s="3">
        <v>3555</v>
      </c>
      <c r="H22" s="3">
        <v>145780</v>
      </c>
      <c r="I22" s="77">
        <v>69134</v>
      </c>
      <c r="J22" s="77">
        <v>76646</v>
      </c>
      <c r="K22" s="75" t="s">
        <v>68</v>
      </c>
      <c r="L22" s="22" t="s">
        <v>355</v>
      </c>
      <c r="M22" s="63"/>
    </row>
    <row r="23" spans="1:13" s="48" customFormat="1" ht="136.5" customHeight="1">
      <c r="A23" s="46">
        <v>18</v>
      </c>
      <c r="B23" s="16" t="s">
        <v>94</v>
      </c>
      <c r="C23" s="12" t="s">
        <v>195</v>
      </c>
      <c r="D23" s="12" t="s">
        <v>337</v>
      </c>
      <c r="E23" s="2">
        <v>0.12422447211599884</v>
      </c>
      <c r="F23" s="53">
        <v>15750</v>
      </c>
      <c r="G23" s="53">
        <v>12642</v>
      </c>
      <c r="H23" s="53">
        <v>228554</v>
      </c>
      <c r="I23" s="86">
        <v>85118</v>
      </c>
      <c r="J23" s="87">
        <v>143436</v>
      </c>
      <c r="K23" s="88" t="s">
        <v>63</v>
      </c>
      <c r="L23" s="22" t="s">
        <v>355</v>
      </c>
      <c r="M23" s="63"/>
    </row>
    <row r="24" spans="1:13" s="48" customFormat="1" ht="126.75" customHeight="1">
      <c r="A24" s="46">
        <v>19</v>
      </c>
      <c r="B24" s="16" t="s">
        <v>94</v>
      </c>
      <c r="C24" s="12" t="s">
        <v>196</v>
      </c>
      <c r="D24" s="12" t="s">
        <v>337</v>
      </c>
      <c r="E24" s="2">
        <v>0.24068861687504092</v>
      </c>
      <c r="F24" s="3">
        <v>4542</v>
      </c>
      <c r="G24" s="3">
        <v>2812</v>
      </c>
      <c r="H24" s="3">
        <v>30554</v>
      </c>
      <c r="I24" s="77">
        <v>18172</v>
      </c>
      <c r="J24" s="77">
        <v>12382</v>
      </c>
      <c r="K24" s="75" t="s">
        <v>64</v>
      </c>
      <c r="L24" s="22" t="s">
        <v>118</v>
      </c>
      <c r="M24" s="63"/>
    </row>
    <row r="25" spans="1:13" s="48" customFormat="1" ht="142.5" customHeight="1">
      <c r="A25" s="46">
        <v>20</v>
      </c>
      <c r="B25" s="16" t="s">
        <v>94</v>
      </c>
      <c r="C25" s="12" t="s">
        <v>308</v>
      </c>
      <c r="D25" s="1" t="s">
        <v>338</v>
      </c>
      <c r="E25" s="2">
        <v>0.28240785404691449</v>
      </c>
      <c r="F25" s="3">
        <v>19053</v>
      </c>
      <c r="G25" s="3">
        <v>40577</v>
      </c>
      <c r="H25" s="3">
        <v>211148.51851851851</v>
      </c>
      <c r="I25" s="77">
        <v>82867</v>
      </c>
      <c r="J25" s="77">
        <v>128281.51851851851</v>
      </c>
      <c r="K25" s="75" t="s">
        <v>356</v>
      </c>
      <c r="L25" s="22" t="s">
        <v>46</v>
      </c>
      <c r="M25" s="63"/>
    </row>
    <row r="26" spans="1:13" s="48" customFormat="1" ht="151.5" customHeight="1">
      <c r="A26" s="46">
        <v>21</v>
      </c>
      <c r="B26" s="16" t="s">
        <v>94</v>
      </c>
      <c r="C26" s="12" t="s">
        <v>198</v>
      </c>
      <c r="D26" s="1" t="s">
        <v>339</v>
      </c>
      <c r="E26" s="2">
        <v>0.24318872041136291</v>
      </c>
      <c r="F26" s="3">
        <v>35250</v>
      </c>
      <c r="G26" s="3">
        <v>9112</v>
      </c>
      <c r="H26" s="3">
        <v>182418</v>
      </c>
      <c r="I26" s="77">
        <v>42600</v>
      </c>
      <c r="J26" s="77">
        <v>139818</v>
      </c>
      <c r="K26" s="75" t="s">
        <v>24</v>
      </c>
      <c r="L26" s="22" t="s">
        <v>47</v>
      </c>
      <c r="M26" s="63"/>
    </row>
    <row r="27" spans="1:13" s="48" customFormat="1" ht="154.5" customHeight="1">
      <c r="A27" s="46">
        <v>22</v>
      </c>
      <c r="B27" s="16" t="s">
        <v>94</v>
      </c>
      <c r="C27" s="76" t="s">
        <v>395</v>
      </c>
      <c r="D27" s="1" t="s">
        <v>340</v>
      </c>
      <c r="E27" s="2">
        <v>0.45271978851407574</v>
      </c>
      <c r="F27" s="3">
        <v>205836</v>
      </c>
      <c r="G27" s="3">
        <v>101563</v>
      </c>
      <c r="H27" s="77">
        <v>685663</v>
      </c>
      <c r="I27" s="77">
        <v>241619</v>
      </c>
      <c r="J27" s="77">
        <v>444044</v>
      </c>
      <c r="K27" s="75" t="s">
        <v>56</v>
      </c>
      <c r="L27" s="75" t="s">
        <v>396</v>
      </c>
      <c r="M27" s="63"/>
    </row>
    <row r="28" spans="1:13" s="48" customFormat="1" ht="282" customHeight="1">
      <c r="A28" s="46">
        <v>23</v>
      </c>
      <c r="B28" s="16" t="s">
        <v>101</v>
      </c>
      <c r="C28" s="1" t="s">
        <v>317</v>
      </c>
      <c r="D28" s="12" t="s">
        <v>341</v>
      </c>
      <c r="E28" s="2">
        <v>0.42381245455928851</v>
      </c>
      <c r="F28" s="3">
        <v>1712</v>
      </c>
      <c r="G28" s="3">
        <v>253</v>
      </c>
      <c r="H28" s="3">
        <v>4636.4847914706806</v>
      </c>
      <c r="I28" s="77">
        <v>658</v>
      </c>
      <c r="J28" s="77">
        <v>3978.4847914706806</v>
      </c>
      <c r="K28" s="75" t="s">
        <v>309</v>
      </c>
      <c r="L28" s="22" t="s">
        <v>213</v>
      </c>
      <c r="M28" s="63"/>
    </row>
    <row r="29" spans="1:13" s="48" customFormat="1" ht="97.5" customHeight="1">
      <c r="A29" s="46">
        <v>24</v>
      </c>
      <c r="B29" s="16" t="s">
        <v>101</v>
      </c>
      <c r="C29" s="1" t="s">
        <v>320</v>
      </c>
      <c r="D29" s="12" t="s">
        <v>342</v>
      </c>
      <c r="E29" s="70">
        <v>0.31035734569945583</v>
      </c>
      <c r="F29" s="60">
        <v>41741</v>
      </c>
      <c r="G29" s="60">
        <v>3143</v>
      </c>
      <c r="H29" s="60">
        <v>144620.38879358381</v>
      </c>
      <c r="I29" s="77">
        <v>45166</v>
      </c>
      <c r="J29" s="77">
        <v>99454.388793583814</v>
      </c>
      <c r="K29" s="75" t="s">
        <v>131</v>
      </c>
      <c r="L29" s="22" t="s">
        <v>214</v>
      </c>
      <c r="M29" s="63"/>
    </row>
    <row r="30" spans="1:13" s="48" customFormat="1" ht="153" customHeight="1">
      <c r="A30" s="46">
        <v>25</v>
      </c>
      <c r="B30" s="16" t="s">
        <v>97</v>
      </c>
      <c r="C30" s="1" t="s">
        <v>3</v>
      </c>
      <c r="D30" s="69" t="s">
        <v>122</v>
      </c>
      <c r="E30" s="2">
        <v>6.2462372065021074E-2</v>
      </c>
      <c r="F30" s="3">
        <v>1209</v>
      </c>
      <c r="G30" s="3">
        <v>1281</v>
      </c>
      <c r="H30" s="3">
        <v>39864</v>
      </c>
      <c r="I30" s="89">
        <v>23410</v>
      </c>
      <c r="J30" s="77">
        <v>16454</v>
      </c>
      <c r="K30" s="75" t="s">
        <v>215</v>
      </c>
      <c r="L30" s="22" t="s">
        <v>216</v>
      </c>
      <c r="M30" s="63"/>
    </row>
    <row r="31" spans="1:13" s="48" customFormat="1" ht="119.25" customHeight="1">
      <c r="A31" s="46">
        <v>26</v>
      </c>
      <c r="B31" s="16" t="s">
        <v>97</v>
      </c>
      <c r="C31" s="1" t="s">
        <v>4</v>
      </c>
      <c r="D31" s="1" t="s">
        <v>343</v>
      </c>
      <c r="E31" s="71">
        <v>0.15350520870826093</v>
      </c>
      <c r="F31" s="72">
        <v>14927</v>
      </c>
      <c r="G31" s="72">
        <v>0</v>
      </c>
      <c r="H31" s="72">
        <v>97241</v>
      </c>
      <c r="I31" s="77">
        <v>41213</v>
      </c>
      <c r="J31" s="77">
        <v>56028</v>
      </c>
      <c r="K31" s="75" t="s">
        <v>107</v>
      </c>
      <c r="L31" s="22" t="s">
        <v>219</v>
      </c>
      <c r="M31" s="63"/>
    </row>
    <row r="32" spans="1:13" s="48" customFormat="1" ht="132.75" customHeight="1">
      <c r="A32" s="46">
        <v>27</v>
      </c>
      <c r="B32" s="16" t="s">
        <v>97</v>
      </c>
      <c r="C32" s="1" t="s">
        <v>5</v>
      </c>
      <c r="D32" s="1" t="s">
        <v>344</v>
      </c>
      <c r="E32" s="2">
        <v>0.14410948536831483</v>
      </c>
      <c r="F32" s="3">
        <v>6855</v>
      </c>
      <c r="G32" s="3">
        <v>0</v>
      </c>
      <c r="H32" s="3">
        <v>47568</v>
      </c>
      <c r="I32" s="77">
        <v>22605</v>
      </c>
      <c r="J32" s="77">
        <v>24963</v>
      </c>
      <c r="K32" s="75" t="s">
        <v>397</v>
      </c>
      <c r="L32" s="22" t="s">
        <v>332</v>
      </c>
      <c r="M32" s="63"/>
    </row>
    <row r="33" spans="1:13" s="48" customFormat="1" ht="131.25" customHeight="1">
      <c r="A33" s="46">
        <v>28</v>
      </c>
      <c r="B33" s="16" t="s">
        <v>97</v>
      </c>
      <c r="C33" s="12" t="s">
        <v>6</v>
      </c>
      <c r="D33" s="1" t="s">
        <v>221</v>
      </c>
      <c r="E33" s="2">
        <v>0.3775036404099239</v>
      </c>
      <c r="F33" s="3">
        <v>124042</v>
      </c>
      <c r="G33" s="3">
        <v>13358</v>
      </c>
      <c r="H33" s="3">
        <v>363970</v>
      </c>
      <c r="I33" s="77">
        <v>162326</v>
      </c>
      <c r="J33" s="77">
        <v>201644</v>
      </c>
      <c r="K33" s="75" t="s">
        <v>25</v>
      </c>
      <c r="L33" s="22" t="s">
        <v>39</v>
      </c>
      <c r="M33" s="63"/>
    </row>
    <row r="34" spans="1:13" s="48" customFormat="1" ht="104.25" customHeight="1">
      <c r="A34" s="46">
        <v>29</v>
      </c>
      <c r="B34" s="16" t="s">
        <v>93</v>
      </c>
      <c r="C34" s="12" t="s">
        <v>313</v>
      </c>
      <c r="D34" s="1" t="s">
        <v>363</v>
      </c>
      <c r="E34" s="2">
        <v>2.0203153936809025E-3</v>
      </c>
      <c r="F34" s="3">
        <v>36</v>
      </c>
      <c r="G34" s="3">
        <v>0</v>
      </c>
      <c r="H34" s="3">
        <v>17819</v>
      </c>
      <c r="I34" s="77">
        <v>10180</v>
      </c>
      <c r="J34" s="77">
        <v>7639</v>
      </c>
      <c r="K34" s="75" t="s">
        <v>302</v>
      </c>
      <c r="L34" s="22" t="s">
        <v>332</v>
      </c>
      <c r="M34" s="63"/>
    </row>
    <row r="35" spans="1:13" s="48" customFormat="1" ht="90" customHeight="1">
      <c r="A35" s="46">
        <v>30</v>
      </c>
      <c r="B35" s="16" t="s">
        <v>93</v>
      </c>
      <c r="C35" s="12" t="s">
        <v>72</v>
      </c>
      <c r="D35" s="1" t="s">
        <v>364</v>
      </c>
      <c r="E35" s="59">
        <v>0</v>
      </c>
      <c r="F35" s="3">
        <v>0</v>
      </c>
      <c r="G35" s="3">
        <v>0</v>
      </c>
      <c r="H35" s="3">
        <v>71586</v>
      </c>
      <c r="I35" s="77">
        <v>32613</v>
      </c>
      <c r="J35" s="77">
        <v>38973</v>
      </c>
      <c r="K35" s="83" t="s">
        <v>18</v>
      </c>
      <c r="L35" s="24" t="s">
        <v>332</v>
      </c>
      <c r="M35" s="65"/>
    </row>
    <row r="36" spans="1:13" s="48" customFormat="1" ht="148.5" customHeight="1">
      <c r="A36" s="46">
        <v>31</v>
      </c>
      <c r="B36" s="16" t="s">
        <v>93</v>
      </c>
      <c r="C36" s="12" t="s">
        <v>327</v>
      </c>
      <c r="D36" s="1" t="s">
        <v>365</v>
      </c>
      <c r="E36" s="2">
        <v>0.48889173658510265</v>
      </c>
      <c r="F36" s="3">
        <v>130618</v>
      </c>
      <c r="G36" s="3">
        <v>14356</v>
      </c>
      <c r="H36" s="3">
        <v>296536</v>
      </c>
      <c r="I36" s="77">
        <v>74299</v>
      </c>
      <c r="J36" s="77">
        <v>222237</v>
      </c>
      <c r="K36" s="75" t="s">
        <v>108</v>
      </c>
      <c r="L36" s="22" t="s">
        <v>357</v>
      </c>
      <c r="M36" s="63"/>
    </row>
    <row r="37" spans="1:13" s="48" customFormat="1" ht="143.25" customHeight="1">
      <c r="A37" s="46">
        <v>32</v>
      </c>
      <c r="B37" s="16" t="s">
        <v>93</v>
      </c>
      <c r="C37" s="12" t="s">
        <v>325</v>
      </c>
      <c r="D37" s="1" t="s">
        <v>366</v>
      </c>
      <c r="E37" s="2">
        <v>0.16636064463290143</v>
      </c>
      <c r="F37" s="57">
        <v>18624</v>
      </c>
      <c r="G37" s="57">
        <v>0</v>
      </c>
      <c r="H37" s="57">
        <v>111005.82136328024</v>
      </c>
      <c r="I37" s="90">
        <v>45643</v>
      </c>
      <c r="J37" s="90">
        <v>65362.821363280236</v>
      </c>
      <c r="K37" s="75" t="s">
        <v>20</v>
      </c>
      <c r="L37" s="22" t="s">
        <v>332</v>
      </c>
      <c r="M37" s="63"/>
    </row>
    <row r="38" spans="1:13" s="48" customFormat="1" ht="216" customHeight="1">
      <c r="A38" s="46">
        <v>33</v>
      </c>
      <c r="B38" s="16" t="s">
        <v>93</v>
      </c>
      <c r="C38" s="12" t="s">
        <v>245</v>
      </c>
      <c r="D38" s="1" t="s">
        <v>367</v>
      </c>
      <c r="E38" s="2">
        <v>0.26925865724149117</v>
      </c>
      <c r="F38" s="3">
        <v>23595</v>
      </c>
      <c r="G38" s="3">
        <v>90699</v>
      </c>
      <c r="H38" s="49">
        <v>424476.60242728109</v>
      </c>
      <c r="I38" s="85">
        <v>189453</v>
      </c>
      <c r="J38" s="77">
        <v>235023.60242728109</v>
      </c>
      <c r="K38" s="75" t="s">
        <v>21</v>
      </c>
      <c r="L38" s="22" t="s">
        <v>189</v>
      </c>
      <c r="M38" s="63"/>
    </row>
    <row r="39" spans="1:13" s="48" customFormat="1" ht="106.15" customHeight="1">
      <c r="A39" s="46">
        <v>34</v>
      </c>
      <c r="B39" s="16" t="s">
        <v>93</v>
      </c>
      <c r="C39" s="1" t="s">
        <v>304</v>
      </c>
      <c r="D39" s="1" t="s">
        <v>368</v>
      </c>
      <c r="E39" s="2">
        <v>0.15074541054997009</v>
      </c>
      <c r="F39" s="3">
        <v>9233</v>
      </c>
      <c r="G39" s="3">
        <v>7797</v>
      </c>
      <c r="H39" s="3">
        <v>112971.93020914412</v>
      </c>
      <c r="I39" s="77">
        <v>20940</v>
      </c>
      <c r="J39" s="77">
        <v>92031.93020914412</v>
      </c>
      <c r="K39" s="75" t="s">
        <v>358</v>
      </c>
      <c r="L39" s="22" t="s">
        <v>223</v>
      </c>
      <c r="M39" s="63"/>
    </row>
    <row r="40" spans="1:13" s="48" customFormat="1" ht="86.25" customHeight="1">
      <c r="A40" s="46">
        <v>35</v>
      </c>
      <c r="B40" s="16" t="s">
        <v>93</v>
      </c>
      <c r="C40" s="12" t="s">
        <v>260</v>
      </c>
      <c r="D40" s="1" t="s">
        <v>369</v>
      </c>
      <c r="E40" s="2">
        <v>0</v>
      </c>
      <c r="F40" s="3">
        <v>0</v>
      </c>
      <c r="G40" s="3">
        <v>0</v>
      </c>
      <c r="H40" s="3">
        <v>3558.2984225378173</v>
      </c>
      <c r="I40" s="77">
        <v>488</v>
      </c>
      <c r="J40" s="77">
        <v>3070.2984225378173</v>
      </c>
      <c r="K40" s="83" t="s">
        <v>18</v>
      </c>
      <c r="L40" s="24" t="s">
        <v>332</v>
      </c>
      <c r="M40" s="65"/>
    </row>
    <row r="41" spans="1:13" s="48" customFormat="1" ht="109.5" customHeight="1">
      <c r="A41" s="46">
        <v>36</v>
      </c>
      <c r="B41" s="16" t="s">
        <v>93</v>
      </c>
      <c r="C41" s="1" t="s">
        <v>246</v>
      </c>
      <c r="D41" s="1" t="s">
        <v>370</v>
      </c>
      <c r="E41" s="2">
        <v>0.31622729931041732</v>
      </c>
      <c r="F41" s="3">
        <v>59464</v>
      </c>
      <c r="G41" s="3">
        <v>0</v>
      </c>
      <c r="H41" s="3">
        <v>188041.95630696806</v>
      </c>
      <c r="I41" s="77">
        <v>96878</v>
      </c>
      <c r="J41" s="77">
        <v>91163.956306968059</v>
      </c>
      <c r="K41" s="75" t="s">
        <v>224</v>
      </c>
      <c r="L41" s="22" t="s">
        <v>225</v>
      </c>
      <c r="M41" s="63"/>
    </row>
    <row r="42" spans="1:13" s="48" customFormat="1" ht="102" customHeight="1">
      <c r="A42" s="46">
        <v>37</v>
      </c>
      <c r="B42" s="16" t="s">
        <v>93</v>
      </c>
      <c r="C42" s="12" t="s">
        <v>74</v>
      </c>
      <c r="D42" s="12" t="s">
        <v>371</v>
      </c>
      <c r="E42" s="2">
        <v>0.34718080185301564</v>
      </c>
      <c r="F42" s="3">
        <v>149768</v>
      </c>
      <c r="G42" s="3">
        <v>0</v>
      </c>
      <c r="H42" s="3">
        <v>431383.3</v>
      </c>
      <c r="I42" s="77">
        <v>35163</v>
      </c>
      <c r="J42" s="77">
        <v>396220.3</v>
      </c>
      <c r="K42" s="78" t="s">
        <v>67</v>
      </c>
      <c r="L42" s="18" t="s">
        <v>332</v>
      </c>
      <c r="M42" s="66"/>
    </row>
    <row r="43" spans="1:13" s="48" customFormat="1" ht="93.75" customHeight="1">
      <c r="A43" s="46">
        <v>38</v>
      </c>
      <c r="B43" s="16" t="s">
        <v>93</v>
      </c>
      <c r="C43" s="12" t="s">
        <v>83</v>
      </c>
      <c r="D43" s="12" t="s">
        <v>372</v>
      </c>
      <c r="E43" s="2">
        <v>0.22940566242295457</v>
      </c>
      <c r="F43" s="3">
        <v>30700</v>
      </c>
      <c r="G43" s="3">
        <v>0</v>
      </c>
      <c r="H43" s="3">
        <v>133824.07250000001</v>
      </c>
      <c r="I43" s="77">
        <v>11428</v>
      </c>
      <c r="J43" s="77">
        <v>122396.07250000001</v>
      </c>
      <c r="K43" s="75" t="s">
        <v>61</v>
      </c>
      <c r="L43" s="22" t="s">
        <v>332</v>
      </c>
      <c r="M43" s="63"/>
    </row>
    <row r="44" spans="1:13" s="48" customFormat="1" ht="107.25" customHeight="1">
      <c r="A44" s="46">
        <v>39</v>
      </c>
      <c r="B44" s="16" t="s">
        <v>93</v>
      </c>
      <c r="C44" s="1" t="s">
        <v>261</v>
      </c>
      <c r="D44" s="1" t="s">
        <v>345</v>
      </c>
      <c r="E44" s="2">
        <v>0.40232195475872956</v>
      </c>
      <c r="F44" s="3">
        <v>349680</v>
      </c>
      <c r="G44" s="3">
        <v>2991</v>
      </c>
      <c r="H44" s="3">
        <v>876589</v>
      </c>
      <c r="I44" s="77">
        <v>445042</v>
      </c>
      <c r="J44" s="77">
        <v>431547</v>
      </c>
      <c r="K44" s="75" t="s">
        <v>359</v>
      </c>
      <c r="L44" s="22" t="s">
        <v>332</v>
      </c>
      <c r="M44" s="63"/>
    </row>
    <row r="45" spans="1:13" s="48" customFormat="1" ht="92.25" customHeight="1">
      <c r="A45" s="46">
        <v>40</v>
      </c>
      <c r="B45" s="16" t="s">
        <v>93</v>
      </c>
      <c r="C45" s="12" t="s">
        <v>144</v>
      </c>
      <c r="D45" s="12" t="s">
        <v>373</v>
      </c>
      <c r="E45" s="2">
        <v>0.51399623692433616</v>
      </c>
      <c r="F45" s="3">
        <v>33493</v>
      </c>
      <c r="G45" s="3">
        <v>388</v>
      </c>
      <c r="H45" s="3">
        <v>65917</v>
      </c>
      <c r="I45" s="77">
        <v>17090</v>
      </c>
      <c r="J45" s="77">
        <v>48827</v>
      </c>
      <c r="K45" s="75" t="s">
        <v>35</v>
      </c>
      <c r="L45" s="22" t="s">
        <v>45</v>
      </c>
      <c r="M45" s="63"/>
    </row>
    <row r="46" spans="1:13" s="50" customFormat="1" ht="182.25" customHeight="1">
      <c r="A46" s="46">
        <v>41</v>
      </c>
      <c r="B46" s="16" t="s">
        <v>98</v>
      </c>
      <c r="C46" s="12" t="s">
        <v>7</v>
      </c>
      <c r="D46" s="1" t="s">
        <v>346</v>
      </c>
      <c r="E46" s="2">
        <v>0.32997811727272541</v>
      </c>
      <c r="F46" s="3">
        <v>414970</v>
      </c>
      <c r="G46" s="3">
        <v>72245</v>
      </c>
      <c r="H46" s="3">
        <v>1476507</v>
      </c>
      <c r="I46" s="77">
        <v>518634</v>
      </c>
      <c r="J46" s="77">
        <v>957873</v>
      </c>
      <c r="K46" s="83" t="s">
        <v>360</v>
      </c>
      <c r="L46" s="22" t="s">
        <v>387</v>
      </c>
      <c r="M46" s="63"/>
    </row>
    <row r="47" spans="1:13" s="50" customFormat="1" ht="153" customHeight="1">
      <c r="A47" s="46">
        <v>42</v>
      </c>
      <c r="B47" s="16" t="s">
        <v>98</v>
      </c>
      <c r="C47" s="12" t="s">
        <v>8</v>
      </c>
      <c r="D47" s="1" t="s">
        <v>89</v>
      </c>
      <c r="E47" s="2">
        <v>9.5699586645787912E-2</v>
      </c>
      <c r="F47" s="3">
        <v>67901</v>
      </c>
      <c r="G47" s="3">
        <v>8431</v>
      </c>
      <c r="H47" s="3">
        <v>797621</v>
      </c>
      <c r="I47" s="77">
        <v>270554</v>
      </c>
      <c r="J47" s="77">
        <v>527067</v>
      </c>
      <c r="K47" s="91" t="s">
        <v>321</v>
      </c>
      <c r="L47" s="22" t="s">
        <v>387</v>
      </c>
      <c r="M47" s="63"/>
    </row>
    <row r="48" spans="1:13" s="50" customFormat="1" ht="112.5" customHeight="1">
      <c r="A48" s="46">
        <v>43</v>
      </c>
      <c r="B48" s="16" t="s">
        <v>98</v>
      </c>
      <c r="C48" s="12" t="s">
        <v>9</v>
      </c>
      <c r="D48" s="1" t="s">
        <v>89</v>
      </c>
      <c r="E48" s="2">
        <v>0</v>
      </c>
      <c r="F48" s="3">
        <v>0</v>
      </c>
      <c r="G48" s="3">
        <v>0</v>
      </c>
      <c r="H48" s="3">
        <v>466840</v>
      </c>
      <c r="I48" s="77">
        <v>242306</v>
      </c>
      <c r="J48" s="77">
        <v>224534</v>
      </c>
      <c r="K48" s="83" t="s">
        <v>18</v>
      </c>
      <c r="L48" s="24" t="s">
        <v>332</v>
      </c>
      <c r="M48" s="65"/>
    </row>
    <row r="49" spans="1:13" s="48" customFormat="1" ht="120" customHeight="1">
      <c r="A49" s="46">
        <v>44</v>
      </c>
      <c r="B49" s="16" t="s">
        <v>98</v>
      </c>
      <c r="C49" s="12" t="s">
        <v>326</v>
      </c>
      <c r="D49" s="1" t="s">
        <v>347</v>
      </c>
      <c r="E49" s="2">
        <v>0.45246487918589307</v>
      </c>
      <c r="F49" s="3">
        <v>2356</v>
      </c>
      <c r="G49" s="3">
        <v>410</v>
      </c>
      <c r="H49" s="3">
        <v>6113.1816572742255</v>
      </c>
      <c r="I49" s="77">
        <v>2930</v>
      </c>
      <c r="J49" s="77">
        <v>3183.1816572742255</v>
      </c>
      <c r="K49" s="92" t="s">
        <v>26</v>
      </c>
      <c r="L49" s="78" t="s">
        <v>388</v>
      </c>
      <c r="M49" s="66"/>
    </row>
    <row r="50" spans="1:13" s="48" customFormat="1" ht="120" customHeight="1">
      <c r="A50" s="46">
        <v>45</v>
      </c>
      <c r="B50" s="16" t="s">
        <v>98</v>
      </c>
      <c r="C50" s="12" t="s">
        <v>330</v>
      </c>
      <c r="D50" s="1" t="s">
        <v>347</v>
      </c>
      <c r="E50" s="2">
        <v>0.17982677600587385</v>
      </c>
      <c r="F50" s="3">
        <v>2350</v>
      </c>
      <c r="G50" s="3">
        <v>480</v>
      </c>
      <c r="H50" s="3">
        <v>15737.367164429179</v>
      </c>
      <c r="I50" s="77">
        <v>2858</v>
      </c>
      <c r="J50" s="77">
        <v>12879.367164429179</v>
      </c>
      <c r="K50" s="92" t="s">
        <v>26</v>
      </c>
      <c r="L50" s="78" t="s">
        <v>389</v>
      </c>
      <c r="M50" s="66"/>
    </row>
    <row r="51" spans="1:13" s="48" customFormat="1" ht="120" customHeight="1">
      <c r="A51" s="46">
        <v>46</v>
      </c>
      <c r="B51" s="16" t="s">
        <v>98</v>
      </c>
      <c r="C51" s="12" t="s">
        <v>238</v>
      </c>
      <c r="D51" s="1" t="s">
        <v>347</v>
      </c>
      <c r="E51" s="2">
        <v>0.3703517081527764</v>
      </c>
      <c r="F51" s="3">
        <v>3675</v>
      </c>
      <c r="G51" s="3">
        <v>0</v>
      </c>
      <c r="H51" s="3">
        <v>9923</v>
      </c>
      <c r="I51" s="77">
        <v>3675</v>
      </c>
      <c r="J51" s="77">
        <v>6248</v>
      </c>
      <c r="K51" s="75" t="s">
        <v>207</v>
      </c>
      <c r="L51" s="78" t="s">
        <v>389</v>
      </c>
      <c r="M51" s="66"/>
    </row>
    <row r="52" spans="1:13" s="48" customFormat="1" ht="120" customHeight="1">
      <c r="A52" s="46">
        <v>47</v>
      </c>
      <c r="B52" s="16" t="s">
        <v>98</v>
      </c>
      <c r="C52" s="12" t="s">
        <v>69</v>
      </c>
      <c r="D52" s="76" t="s">
        <v>398</v>
      </c>
      <c r="E52" s="2">
        <v>0.20364741641337386</v>
      </c>
      <c r="F52" s="3">
        <v>1736</v>
      </c>
      <c r="G52" s="3">
        <v>6</v>
      </c>
      <c r="H52" s="3">
        <v>8554</v>
      </c>
      <c r="I52" s="77">
        <v>5089</v>
      </c>
      <c r="J52" s="77">
        <v>3465</v>
      </c>
      <c r="K52" s="75" t="s">
        <v>70</v>
      </c>
      <c r="L52" s="75" t="s">
        <v>388</v>
      </c>
      <c r="M52" s="65"/>
    </row>
    <row r="53" spans="1:13" s="48" customFormat="1" ht="84.75" customHeight="1">
      <c r="A53" s="46">
        <v>48</v>
      </c>
      <c r="B53" s="16" t="s">
        <v>99</v>
      </c>
      <c r="C53" s="1" t="s">
        <v>13</v>
      </c>
      <c r="D53" s="1" t="s">
        <v>87</v>
      </c>
      <c r="E53" s="2">
        <v>0.55213905999493718</v>
      </c>
      <c r="F53" s="3">
        <v>91581</v>
      </c>
      <c r="G53" s="3">
        <v>6570</v>
      </c>
      <c r="H53" s="3">
        <v>177765</v>
      </c>
      <c r="I53" s="77">
        <v>44297</v>
      </c>
      <c r="J53" s="77">
        <v>133468</v>
      </c>
      <c r="K53" s="75" t="s">
        <v>66</v>
      </c>
      <c r="L53" s="22" t="s">
        <v>91</v>
      </c>
      <c r="M53" s="63"/>
    </row>
    <row r="54" spans="1:13" s="48" customFormat="1" ht="96.75" customHeight="1">
      <c r="A54" s="46">
        <v>49</v>
      </c>
      <c r="B54" s="16" t="s">
        <v>99</v>
      </c>
      <c r="C54" s="1" t="s">
        <v>324</v>
      </c>
      <c r="D54" s="1" t="s">
        <v>88</v>
      </c>
      <c r="E54" s="2">
        <v>1.0330488</v>
      </c>
      <c r="F54" s="3">
        <v>5564</v>
      </c>
      <c r="G54" s="3">
        <v>125</v>
      </c>
      <c r="H54" s="3">
        <v>5507</v>
      </c>
      <c r="I54" s="77">
        <v>3082</v>
      </c>
      <c r="J54" s="77">
        <v>2425</v>
      </c>
      <c r="K54" s="78" t="s">
        <v>361</v>
      </c>
      <c r="L54" s="18" t="s">
        <v>188</v>
      </c>
      <c r="M54" s="66"/>
    </row>
    <row r="55" spans="1:13" s="48" customFormat="1" ht="86.25" customHeight="1">
      <c r="A55" s="46">
        <v>50</v>
      </c>
      <c r="B55" s="16" t="s">
        <v>99</v>
      </c>
      <c r="C55" s="1" t="s">
        <v>187</v>
      </c>
      <c r="D55" s="1" t="s">
        <v>348</v>
      </c>
      <c r="E55" s="2">
        <v>1.3025335888334821</v>
      </c>
      <c r="F55" s="3">
        <v>220826</v>
      </c>
      <c r="G55" s="3">
        <v>18439</v>
      </c>
      <c r="H55" s="3">
        <v>183692</v>
      </c>
      <c r="I55" s="77">
        <v>101430</v>
      </c>
      <c r="J55" s="77">
        <v>82262</v>
      </c>
      <c r="K55" s="75" t="s">
        <v>362</v>
      </c>
      <c r="L55" s="24" t="s">
        <v>332</v>
      </c>
      <c r="M55" s="65"/>
    </row>
    <row r="56" spans="1:13" s="48" customFormat="1" ht="108" customHeight="1">
      <c r="A56" s="46">
        <v>51</v>
      </c>
      <c r="B56" s="16" t="s">
        <v>92</v>
      </c>
      <c r="C56" s="12" t="s">
        <v>374</v>
      </c>
      <c r="D56" s="1" t="s">
        <v>399</v>
      </c>
      <c r="E56" s="73">
        <v>0</v>
      </c>
      <c r="F56" s="74">
        <v>0</v>
      </c>
      <c r="G56" s="74">
        <v>0</v>
      </c>
      <c r="H56" s="74">
        <v>58413</v>
      </c>
      <c r="I56" s="93">
        <v>19458</v>
      </c>
      <c r="J56" s="77">
        <v>38955</v>
      </c>
      <c r="K56" s="92" t="s">
        <v>18</v>
      </c>
      <c r="L56" s="17" t="s">
        <v>332</v>
      </c>
      <c r="M56" s="67"/>
    </row>
    <row r="57" spans="1:13" s="48" customFormat="1" ht="107.25" customHeight="1">
      <c r="A57" s="46">
        <v>52</v>
      </c>
      <c r="B57" s="16" t="s">
        <v>95</v>
      </c>
      <c r="C57" s="1" t="s">
        <v>253</v>
      </c>
      <c r="D57" s="12" t="s">
        <v>381</v>
      </c>
      <c r="E57" s="2">
        <v>0.1952594551268205</v>
      </c>
      <c r="F57" s="3">
        <v>3508</v>
      </c>
      <c r="G57" s="57">
        <v>0</v>
      </c>
      <c r="H57" s="3">
        <v>17965.839337826499</v>
      </c>
      <c r="I57" s="77">
        <v>12709</v>
      </c>
      <c r="J57" s="77">
        <v>5256.8393378264991</v>
      </c>
      <c r="K57" s="75" t="s">
        <v>382</v>
      </c>
      <c r="L57" s="22" t="s">
        <v>332</v>
      </c>
      <c r="M57" s="63"/>
    </row>
    <row r="58" spans="1:13" s="48" customFormat="1" ht="125.25" customHeight="1">
      <c r="A58" s="46">
        <v>53</v>
      </c>
      <c r="B58" s="16" t="s">
        <v>96</v>
      </c>
      <c r="C58" s="1" t="s">
        <v>1</v>
      </c>
      <c r="D58" s="1" t="s">
        <v>349</v>
      </c>
      <c r="E58" s="2">
        <v>0.23242167250710183</v>
      </c>
      <c r="F58" s="3">
        <v>22418</v>
      </c>
      <c r="G58" s="3">
        <v>0</v>
      </c>
      <c r="H58" s="3">
        <v>96454</v>
      </c>
      <c r="I58" s="77">
        <v>29923</v>
      </c>
      <c r="J58" s="77">
        <v>66531</v>
      </c>
      <c r="K58" s="75" t="s">
        <v>400</v>
      </c>
      <c r="L58" s="22" t="s">
        <v>332</v>
      </c>
      <c r="M58" s="63"/>
    </row>
    <row r="59" spans="1:13" s="48" customFormat="1" ht="123" customHeight="1">
      <c r="A59" s="46">
        <v>54</v>
      </c>
      <c r="B59" s="16" t="s">
        <v>96</v>
      </c>
      <c r="C59" s="1" t="s">
        <v>2</v>
      </c>
      <c r="D59" s="1" t="s">
        <v>349</v>
      </c>
      <c r="E59" s="2">
        <v>0.28887188494513327</v>
      </c>
      <c r="F59" s="3">
        <v>33222</v>
      </c>
      <c r="G59" s="3">
        <v>0</v>
      </c>
      <c r="H59" s="3">
        <v>115006</v>
      </c>
      <c r="I59" s="77">
        <v>27856</v>
      </c>
      <c r="J59" s="77">
        <v>87150</v>
      </c>
      <c r="K59" s="75" t="s">
        <v>401</v>
      </c>
      <c r="L59" s="22" t="s">
        <v>332</v>
      </c>
      <c r="M59" s="63"/>
    </row>
    <row r="60" spans="1:13" s="48" customFormat="1" ht="97.5" customHeight="1">
      <c r="A60" s="46">
        <v>55</v>
      </c>
      <c r="B60" s="16" t="s">
        <v>96</v>
      </c>
      <c r="C60" s="12" t="s">
        <v>262</v>
      </c>
      <c r="D60" s="1" t="s">
        <v>383</v>
      </c>
      <c r="E60" s="2">
        <v>0</v>
      </c>
      <c r="F60" s="3">
        <v>0</v>
      </c>
      <c r="G60" s="3">
        <v>0</v>
      </c>
      <c r="H60" s="3">
        <v>8571.3073919482958</v>
      </c>
      <c r="I60" s="77">
        <v>5256</v>
      </c>
      <c r="J60" s="77">
        <v>3315.3073919482958</v>
      </c>
      <c r="K60" s="75" t="s">
        <v>18</v>
      </c>
      <c r="L60" s="22" t="s">
        <v>332</v>
      </c>
      <c r="M60" s="63"/>
    </row>
    <row r="61" spans="1:13" s="48" customFormat="1" ht="108.75" customHeight="1">
      <c r="A61" s="46">
        <v>56</v>
      </c>
      <c r="B61" s="16" t="s">
        <v>96</v>
      </c>
      <c r="C61" s="12" t="s">
        <v>319</v>
      </c>
      <c r="D61" s="12" t="s">
        <v>380</v>
      </c>
      <c r="E61" s="2">
        <v>0.36854167516056141</v>
      </c>
      <c r="F61" s="3">
        <v>33972</v>
      </c>
      <c r="G61" s="3">
        <v>60</v>
      </c>
      <c r="H61" s="3">
        <v>92342.338177014535</v>
      </c>
      <c r="I61" s="77">
        <v>35380</v>
      </c>
      <c r="J61" s="77">
        <v>56962.338177014535</v>
      </c>
      <c r="K61" s="75" t="s">
        <v>228</v>
      </c>
      <c r="L61" s="22" t="s">
        <v>332</v>
      </c>
      <c r="M61" s="63"/>
    </row>
    <row r="62" spans="1:13" hidden="1">
      <c r="A62" s="5"/>
      <c r="B62" s="5"/>
      <c r="F62" s="9"/>
      <c r="G62" s="9"/>
    </row>
    <row r="63" spans="1:13" s="10" customFormat="1">
      <c r="A63" s="5"/>
      <c r="B63" s="5"/>
      <c r="C63" s="6"/>
      <c r="D63" s="6"/>
      <c r="E63" s="8"/>
      <c r="F63" s="9"/>
      <c r="G63" s="9"/>
      <c r="K63" s="11"/>
      <c r="L63" s="11"/>
      <c r="M63" s="11"/>
    </row>
    <row r="64" spans="1:13" s="10" customFormat="1">
      <c r="A64" s="5"/>
      <c r="B64" s="5"/>
      <c r="C64" s="6"/>
      <c r="D64" s="6"/>
      <c r="E64" s="8"/>
      <c r="F64" s="8"/>
      <c r="G64" s="8"/>
      <c r="K64" s="11"/>
      <c r="L64" s="11"/>
      <c r="M64" s="11"/>
    </row>
    <row r="65" spans="1:13" s="10" customFormat="1">
      <c r="A65" s="5"/>
      <c r="B65" s="5"/>
      <c r="C65" s="6"/>
      <c r="D65" s="6"/>
      <c r="E65" s="8"/>
      <c r="F65" s="8"/>
      <c r="G65" s="8"/>
      <c r="K65" s="11"/>
      <c r="L65" s="11"/>
      <c r="M65" s="11"/>
    </row>
    <row r="66" spans="1:13" s="10" customFormat="1">
      <c r="A66" s="5"/>
      <c r="B66" s="5"/>
      <c r="C66" s="6"/>
      <c r="D66" s="6"/>
      <c r="E66" s="8"/>
      <c r="F66" s="8"/>
      <c r="G66" s="8"/>
      <c r="K66" s="11"/>
      <c r="L66" s="11"/>
      <c r="M66" s="11"/>
    </row>
    <row r="67" spans="1:13" s="10" customFormat="1">
      <c r="A67" s="5"/>
      <c r="B67" s="5"/>
      <c r="C67" s="6"/>
      <c r="D67" s="6"/>
      <c r="E67" s="8"/>
      <c r="F67" s="8"/>
      <c r="G67" s="8"/>
      <c r="K67" s="11"/>
      <c r="L67" s="11"/>
      <c r="M67" s="11"/>
    </row>
    <row r="68" spans="1:13" s="10" customFormat="1">
      <c r="A68" s="5"/>
      <c r="B68" s="5"/>
      <c r="C68" s="6"/>
      <c r="D68" s="6"/>
      <c r="E68" s="8"/>
      <c r="F68" s="8"/>
      <c r="G68" s="8"/>
      <c r="K68" s="11"/>
      <c r="L68" s="11"/>
      <c r="M68" s="11"/>
    </row>
    <row r="69" spans="1:13" s="10" customFormat="1">
      <c r="A69" s="5"/>
      <c r="B69" s="5"/>
      <c r="C69" s="6"/>
      <c r="D69" s="6"/>
      <c r="E69" s="8"/>
      <c r="F69" s="8"/>
      <c r="G69" s="8"/>
      <c r="K69" s="11"/>
      <c r="L69" s="11"/>
      <c r="M69" s="11"/>
    </row>
    <row r="70" spans="1:13" s="10" customFormat="1">
      <c r="A70" s="5"/>
      <c r="B70" s="5"/>
      <c r="C70" s="6"/>
      <c r="D70" s="6"/>
      <c r="E70" s="8"/>
      <c r="F70" s="8"/>
      <c r="G70" s="8"/>
      <c r="K70" s="11"/>
      <c r="L70" s="11"/>
      <c r="M70" s="11"/>
    </row>
  </sheetData>
  <customSheetViews>
    <customSheetView guid="{0A60D169-EA4D-42F0-A2F3-528073C1F4D5}" scale="70" showPageBreaks="1" showGridLines="0" fitToPage="1" printArea="1" hiddenRows="1" hiddenColumns="1" view="pageBreakPreview" topLeftCell="M1">
      <pane ySplit="4" topLeftCell="A5" activePane="bottomLeft" state="frozen"/>
      <selection pane="bottomLeft" activeCell="Q6" sqref="Q6"/>
      <pageMargins left="0.39370078740157483" right="0.27559055118110237" top="0.39370078740157483" bottom="0.39370078740157483" header="0.19685039370078741" footer="0.19685039370078741"/>
      <printOptions horizontalCentered="1"/>
      <pageSetup paperSize="8" scale="38" fitToHeight="0" orientation="landscape" r:id="rId1"/>
      <headerFooter alignWithMargins="0"/>
    </customSheetView>
    <customSheetView guid="{4BD327CA-D2D9-47BB-8D43-E6A2085736FF}" scale="70" showGridLines="0" fitToPage="1" showAutoFilter="1" hiddenColumns="1">
      <pane xSplit="3" ySplit="5" topLeftCell="D30" activePane="bottomRight" state="frozen"/>
      <selection pane="bottomRight" activeCell="D54" sqref="D54"/>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AR1"/>
    </customSheetView>
    <customSheetView guid="{8EA625F0-5D2E-4E9B-8B85-5A4134DD8279}" scale="40" showPageBreaks="1" showGridLines="0" fitToPage="1" hiddenColumns="1">
      <pane xSplit="3" ySplit="5" topLeftCell="D56" activePane="bottomRight" state="frozen"/>
      <selection pane="bottomRight" activeCell="B63" sqref="B63"/>
      <pageMargins left="0.39370078740157483" right="0.27559055118110237" top="0.39370078740157483" bottom="0.39370078740157483" header="0.19685039370078741" footer="0.19685039370078741"/>
      <printOptions horizontalCentered="1"/>
      <pageSetup paperSize="8" scale="41" fitToHeight="0" orientation="landscape" r:id="rId3"/>
      <headerFooter alignWithMargins="0"/>
    </customSheetView>
    <customSheetView guid="{951EC57C-C1FC-4464-BBC5-1D7872F1ECD5}" scale="70" showPageBreaks="1" showGridLines="0" fitToPage="1" printArea="1" hiddenRows="1" hiddenColumns="1" view="pageBreakPreview">
      <pane ySplit="4" topLeftCell="A26" activePane="bottomLeft" state="frozen"/>
      <selection pane="bottomLeft" activeCell="B28" sqref="B28"/>
      <pageMargins left="0.39370078740157483" right="0.27559055118110237" top="0.39370078740157483" bottom="0.39370078740157483" header="0.19685039370078741" footer="0.19685039370078741"/>
      <printOptions horizontalCentered="1"/>
      <pageSetup paperSize="8" scale="47" fitToHeight="0" orientation="landscape" r:id="rId4"/>
      <headerFooter alignWithMargins="0"/>
    </customSheetView>
    <customSheetView guid="{5D7BC948-B761-4C79-AFD0-CA72550D1ACD}" scale="70" showGridLines="0" fitToPage="1" showAutoFilter="1" hiddenColumns="1">
      <pane xSplit="3" ySplit="5" topLeftCell="D48" activePane="bottomRight" state="frozen"/>
      <selection pane="bottomRight" activeCell="D51" sqref="D51"/>
      <pageMargins left="0.39370078740157483" right="0.27559055118110237" top="0.39370078740157483" bottom="0.39370078740157483" header="0.19685039370078741" footer="0.19685039370078741"/>
      <printOptions horizontalCentered="1"/>
      <pageSetup paperSize="8" scale="46" fitToHeight="0" orientation="landscape" r:id="rId5"/>
      <headerFooter alignWithMargins="0"/>
      <autoFilter ref="B1:AR1"/>
    </customSheetView>
    <customSheetView guid="{A0FF5FE9-963B-4465-B2FA-FC8073C4F0AC}" scale="60" showPageBreaks="1" showGridLines="0" fitToPage="1" printArea="1" hiddenColumns="1">
      <pane xSplit="3" ySplit="5" topLeftCell="D57" activePane="bottomRight" state="frozen"/>
      <selection pane="bottomRight" activeCell="D60" sqref="D60"/>
      <pageMargins left="0.39370078740157483" right="0.27559055118110237" top="0.39370078740157483" bottom="0.39370078740157483" header="0.19685039370078741" footer="0.19685039370078741"/>
      <printOptions horizontalCentered="1"/>
      <pageSetup paperSize="8" scale="39" fitToHeight="0" orientation="landscape" r:id="rId6"/>
      <headerFooter alignWithMargins="0"/>
    </customSheetView>
    <customSheetView guid="{19095B01-EB70-4978-A824-089E8010321E}" scale="60" showGridLines="0" fitToPage="1" hiddenColumns="1">
      <pane xSplit="3" ySplit="5" topLeftCell="D74" activePane="bottomRight" state="frozen"/>
      <selection pane="bottomRight" activeCell="B59" sqref="B59"/>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customSheetView>
    <customSheetView guid="{C7C2E1F7-8D25-45A3-98C8-F22E332F6CE0}" scale="55" showPageBreaks="1" showGridLines="0" fitToPage="1" printArea="1" showAutoFilter="1" topLeftCell="A2">
      <selection activeCell="G6" sqref="G6"/>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P1"/>
    </customSheetView>
    <customSheetView guid="{C2EE5954-9791-4212-8389-87F2B1BCEDE3}" scale="55" showPageBreaks="1" showGridLines="0" fitToPage="1" filter="1" showAutoFilter="1">
      <pane xSplit="3" ySplit="33" topLeftCell="D35" activePane="bottomRight" state="frozen"/>
      <selection pane="bottomRight" activeCell="L243" sqref="L243"/>
      <pageMargins left="0.39370078740157483" right="0.27559055118110237" top="0.39370078740157483" bottom="0.39370078740157483" header="0.19685039370078741" footer="0.19685039370078741"/>
      <printOptions horizontalCentered="1"/>
      <pageSetup paperSize="8" scale="28" fitToHeight="0" orientation="landscape" r:id="rId9"/>
      <headerFooter alignWithMargins="0"/>
      <autoFilter ref="B1:P1">
        <filterColumn colId="1">
          <filters blank="1">
            <filter val="健康福祉局"/>
          </filters>
        </filterColumn>
      </autoFilter>
    </customSheetView>
    <customSheetView guid="{0BB2ECCB-433A-478D-BC68-8EAEF57773B0}" scale="70" showPageBreaks="1" showGridLines="0" fitToPage="1" printArea="1" hiddenColumns="1">
      <pane xSplit="3" ySplit="5" topLeftCell="D53" activePane="bottomRight" state="frozen"/>
      <selection pane="bottomRight" activeCell="E55" sqref="E55"/>
      <pageMargins left="0.39370078740157483" right="0.27559055118110237" top="0.39370078740157483" bottom="0.39370078740157483" header="0.19685039370078741" footer="0.19685039370078741"/>
      <printOptions horizontalCentered="1"/>
      <pageSetup paperSize="8" scale="46" fitToHeight="0" orientation="landscape" r:id="rId10"/>
      <headerFooter alignWithMargins="0"/>
    </customSheetView>
    <customSheetView guid="{BB034A02-4157-4F4C-970A-104573BB908D}" scale="55" showGridLines="0" fitToPage="1" hiddenColumns="1">
      <pane xSplit="3" ySplit="5" topLeftCell="D15" activePane="bottomRight" state="frozen"/>
      <selection pane="bottomRight" activeCell="B19" sqref="B19"/>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customSheetView>
    <customSheetView guid="{92469751-EA1A-4655-A8DE-B0733E860301}" scale="80" showPageBreaks="1" showGridLines="0" fitToPage="1">
      <pane xSplit="3" ySplit="5" topLeftCell="D54" activePane="bottomRight" state="frozen"/>
      <selection pane="bottomRight" activeCell="B56" sqref="B56:B57"/>
      <pageMargins left="0.39370078740157483" right="0.27559055118110237" top="0.39370078740157483" bottom="0.39370078740157483" header="0.19685039370078741" footer="0.19685039370078741"/>
      <printOptions horizontalCentered="1"/>
      <pageSetup paperSize="8" scale="28" fitToHeight="0" orientation="landscape" r:id="rId12"/>
      <headerFooter alignWithMargins="0"/>
    </customSheetView>
    <customSheetView guid="{48DF1A33-946D-4268-BBCF-1269014A917F}" scale="80" showPageBreaks="1" showGridLines="0" fitToPage="1" printArea="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13"/>
      <headerFooter alignWithMargins="0"/>
    </customSheetView>
    <customSheetView guid="{A92F8FF7-940C-4369-B6E9-177F598A060F}" scale="55" showGridLines="0" fitToPage="1" showAutoFilter="1">
      <pane xSplit="1" ySplit="4" topLeftCell="B52" activePane="bottomRight" state="frozen"/>
      <selection pane="bottomRight" activeCell="B58" sqref="B58"/>
      <pageMargins left="0.39370078740157483" right="0.27559055118110237" top="0.39370078740157483" bottom="0.39370078740157483" header="0.19685039370078741" footer="0.19685039370078741"/>
      <printOptions horizontalCentered="1"/>
      <pageSetup paperSize="8" scale="44" fitToHeight="0" orientation="landscape" r:id="rId14"/>
      <headerFooter alignWithMargins="0"/>
      <autoFilter ref="B1:R1"/>
    </customSheetView>
    <customSheetView guid="{4724C107-2586-4CA4-AE84-701A5ED764F6}" scale="55" showGridLines="0" fitToPage="1" showAutoFilter="1">
      <pane xSplit="1" ySplit="4" topLeftCell="B18" activePane="bottomRight" state="frozen"/>
      <selection pane="bottomRight" activeCell="C27" sqref="C27"/>
      <pageMargins left="0.39370078740157483" right="0.27559055118110237" top="0.39370078740157483" bottom="0.39370078740157483" header="0.19685039370078741" footer="0.19685039370078741"/>
      <printOptions horizontalCentered="1"/>
      <pageSetup paperSize="8" scale="44" fitToHeight="0" orientation="landscape" r:id="rId15"/>
      <headerFooter alignWithMargins="0"/>
      <autoFilter ref="B1:R1"/>
    </customSheetView>
    <customSheetView guid="{FBC8A51E-9A49-47F0-B6E7-A8EDFB9ED9FD}" scale="55" showGridLines="0" fitToPage="1" showAutoFilter="1">
      <pane xSplit="1" ySplit="4" topLeftCell="B8" activePane="bottomRight" state="frozen"/>
      <selection pane="bottomRight" activeCell="L12" sqref="L12"/>
      <pageMargins left="0.39370078740157483" right="0.27559055118110237" top="0.39370078740157483" bottom="0.39370078740157483" header="0.19685039370078741" footer="0.19685039370078741"/>
      <printOptions horizontalCentered="1"/>
      <pageSetup paperSize="8" scale="44" fitToHeight="0" orientation="landscape" r:id="rId16"/>
      <headerFooter alignWithMargins="0"/>
      <autoFilter ref="B1:R1"/>
    </customSheetView>
    <customSheetView guid="{11001B3E-87DD-4EEE-B290-3C58C59609F3}" scale="55" showGridLines="0" fitToPage="1" showAutoFilter="1">
      <pane xSplit="1" ySplit="4" topLeftCell="B59" activePane="bottomRight" state="frozen"/>
      <selection pane="bottomRight" activeCell="D62" sqref="D62"/>
      <pageMargins left="0.39370078740157483" right="0.27559055118110237" top="0.39370078740157483" bottom="0.39370078740157483" header="0.19685039370078741" footer="0.19685039370078741"/>
      <printOptions horizontalCentered="1"/>
      <pageSetup paperSize="8" scale="44" fitToHeight="0" orientation="landscape" r:id="rId17"/>
      <headerFooter alignWithMargins="0"/>
      <autoFilter ref="B1:R1"/>
    </customSheetView>
    <customSheetView guid="{B1B896AC-861D-4BED-A785-C2A9799B23E6}" scale="70" showGridLines="0" fitToPage="1" showAutoFilter="1" hiddenColumns="1">
      <pane xSplit="3" ySplit="5" topLeftCell="E9" activePane="bottomRight" state="frozen"/>
      <selection pane="bottomRight" activeCell="J11" sqref="J11"/>
      <pageMargins left="0.39370078740157483" right="0.27559055118110237" top="0.39370078740157483" bottom="0.39370078740157483" header="0.19685039370078741" footer="0.19685039370078741"/>
      <printOptions horizontalCentered="1"/>
      <pageSetup paperSize="8" scale="49" fitToHeight="0" orientation="landscape" r:id="rId18"/>
      <headerFooter alignWithMargins="0"/>
      <autoFilter ref="B1:N1"/>
    </customSheetView>
    <customSheetView guid="{F00D68A2-E6D7-448C-B246-2FC7B0898C57}" scale="80" showGridLines="0" fitToPage="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19"/>
      <headerFooter alignWithMargins="0"/>
    </customSheetView>
    <customSheetView guid="{8BD64CB5-C1EB-4DA0-9E9E-C91E7594013A}" scale="55" showGridLines="0" fitToPage="1" showAutoFilter="1">
      <pane xSplit="3" ySplit="5" topLeftCell="D18" activePane="bottomRight" state="frozen"/>
      <selection pane="bottomRight" activeCell="E21" sqref="E21"/>
      <pageMargins left="0.39370078740157483" right="0.27559055118110237" top="0.39370078740157483" bottom="0.39370078740157483" header="0.19685039370078741" footer="0.19685039370078741"/>
      <printOptions horizontalCentered="1"/>
      <pageSetup paperSize="8" scale="28" fitToHeight="0" orientation="landscape" r:id="rId20"/>
      <headerFooter alignWithMargins="0"/>
      <autoFilter ref="B1:P1"/>
    </customSheetView>
    <customSheetView guid="{E63B6F26-5CA1-415A-AAF5-D842AA183F61}" scale="55" showPageBreaks="1" showGridLines="0" fitToPage="1">
      <pane xSplit="3" ySplit="5" topLeftCell="D6" activePane="bottomRight" state="frozen"/>
      <selection pane="bottomRight" activeCell="E7" sqref="E7"/>
      <pageMargins left="0.39370078740157483" right="0.27559055118110237" top="0.39370078740157483" bottom="0.39370078740157483" header="0.19685039370078741" footer="0.19685039370078741"/>
      <printOptions horizontalCentered="1"/>
      <pageSetup paperSize="8" scale="28" fitToHeight="0" orientation="landscape" r:id="rId21"/>
      <headerFooter alignWithMargins="0"/>
    </customSheetView>
    <customSheetView guid="{5B8A0CAF-BC9B-4670-A91B-C7F9421BC3F7}" scale="70" showGridLines="0" fitToPage="1" hiddenColumns="1">
      <pane xSplit="3" ySplit="5" topLeftCell="D61" activePane="bottomRight" state="frozen"/>
      <selection pane="bottomRight" activeCell="B66" sqref="B66"/>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customSheetView>
    <customSheetView guid="{044D20CE-B695-4BC1-A3B0-D60A68B6D73D}" scale="80" showPageBreaks="1" showGridLines="0" fitToPage="1" printArea="1" hiddenColumns="1">
      <pane xSplit="3" ySplit="5" topLeftCell="D57" activePane="bottomRight" state="frozen"/>
      <selection pane="bottomRight" activeCell="E59" sqref="E59"/>
      <pageMargins left="0.39370078740157483" right="0.27559055118110237" top="0.39370078740157483" bottom="0.39370078740157483" header="0.19685039370078741" footer="0.19685039370078741"/>
      <printOptions horizontalCentered="1"/>
      <pageSetup paperSize="8" scale="46" fitToHeight="0" orientation="landscape" r:id="rId23"/>
      <headerFooter alignWithMargins="0"/>
    </customSheetView>
    <customSheetView guid="{1ADEBCB8-9FB3-4DB2-BD49-E19DCBC61CF4}" scale="55" showPageBreaks="1" showGridLines="0" fitToPage="1">
      <pane xSplit="1" ySplit="4" topLeftCell="B5" activePane="bottomRight" state="frozen"/>
      <selection pane="bottomRight" activeCell="L11" sqref="L11"/>
      <pageMargins left="0.39370078740157483" right="0.27559055118110237" top="0.39370078740157483" bottom="0.39370078740157483" header="0.19685039370078741" footer="0.19685039370078741"/>
      <printOptions horizontalCentered="1"/>
      <pageSetup paperSize="8" scale="28" fitToHeight="0" orientation="landscape" r:id="rId24"/>
      <headerFooter alignWithMargins="0"/>
    </customSheetView>
    <customSheetView guid="{8861AE24-1F01-42AD-BF50-4516A37941DC}" scale="55" showPageBreaks="1" showGridLines="0" fitToPage="1" printArea="1" showAutoFilter="1" hiddenColumns="1">
      <pane xSplit="3" ySplit="5" topLeftCell="D51" activePane="bottomRight" state="frozen"/>
      <selection pane="bottomRight" activeCell="B52" sqref="B52"/>
      <pageMargins left="0.39370078740157483" right="0.27559055118110237" top="0.39370078740157483" bottom="0.39370078740157483" header="0.19685039370078741" footer="0.19685039370078741"/>
      <printOptions horizontalCentered="1"/>
      <pageSetup paperSize="8" scale="46" fitToHeight="0" orientation="landscape" r:id="rId25"/>
      <headerFooter alignWithMargins="0"/>
      <autoFilter ref="B1:P1"/>
    </customSheetView>
    <customSheetView guid="{AC5D4131-12C8-4117-9087-BAF7435F9B53}" scale="60" showPageBreaks="1" showGridLines="0" fitToPage="1" showAutoFilter="1">
      <pane xSplit="3" ySplit="5" topLeftCell="D33" activePane="bottomRight" state="frozen"/>
      <selection pane="bottomRight" activeCell="E34" sqref="E34"/>
      <pageMargins left="0.39370078740157483" right="0.27559055118110237" top="0.39370078740157483" bottom="0.39370078740157483" header="0.19685039370078741" footer="0.19685039370078741"/>
      <printOptions horizontalCentered="1"/>
      <pageSetup paperSize="8" scale="28" fitToHeight="0" orientation="landscape" r:id="rId26"/>
      <headerFooter alignWithMargins="0"/>
      <autoFilter ref="B1:P1"/>
    </customSheetView>
    <customSheetView guid="{D4A96488-6408-401A-B242-47247BD68402}" scale="55" showPageBreaks="1" showGridLines="0" fitToPage="1" printArea="1" showAutoFilter="1">
      <pane xSplit="1" ySplit="4" topLeftCell="B29" activePane="bottomRight" state="frozen"/>
      <selection pane="bottomRight" activeCell="A32" sqref="A32"/>
      <pageMargins left="0.39370078740157483" right="0.27559055118110237" top="0.39370078740157483" bottom="0.39370078740157483" header="0.19685039370078741" footer="0.19685039370078741"/>
      <printOptions horizontalCentered="1"/>
      <pageSetup paperSize="8" scale="39" fitToHeight="0" orientation="landscape" r:id="rId27"/>
      <headerFooter alignWithMargins="0"/>
      <autoFilter ref="B1:AR1"/>
    </customSheetView>
    <customSheetView guid="{059B7AB1-A73C-4BC5-991D-327B0179F92D}" scale="55" showGridLines="0" fitToPage="1" hiddenColumns="1">
      <pane xSplit="3" ySplit="5" topLeftCell="D33" activePane="bottomRight" state="frozen"/>
      <selection pane="bottomRight" activeCell="D35" sqref="D3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customSheetView>
    <customSheetView guid="{F61D973C-B322-4E3F-91AB-97FEEA952E82}" scale="50" showPageBreaks="1" showGridLines="0" fitToPage="1" showAutoFilter="1">
      <pane xSplit="3" ySplit="5" topLeftCell="D25" activePane="bottomRight" state="frozen"/>
      <selection pane="bottomRight" activeCell="J26" sqref="J26"/>
      <pageMargins left="0.39370078740157483" right="0.27559055118110237" top="0.39370078740157483" bottom="0.39370078740157483" header="0.19685039370078741" footer="0.19685039370078741"/>
      <printOptions horizontalCentered="1"/>
      <pageSetup paperSize="8" scale="26" fitToHeight="0" orientation="landscape" r:id="rId29"/>
      <headerFooter alignWithMargins="0"/>
      <autoFilter ref="B1:AR1"/>
    </customSheetView>
    <customSheetView guid="{47AE5BBD-A385-41BE-B786-2DF2D65C20C7}" scale="55" showGridLines="0" fitToPage="1" showAutoFilter="1" hiddenColumns="1">
      <pane xSplit="3" ySplit="5" topLeftCell="D6" activePane="bottomRight" state="frozen"/>
      <selection pane="bottomRight" activeCell="C14" sqref="C14"/>
      <pageMargins left="0.39370078740157483" right="0.27559055118110237" top="0.39370078740157483" bottom="0.39370078740157483" header="0.19685039370078741" footer="0.19685039370078741"/>
      <printOptions horizontalCentered="1"/>
      <pageSetup paperSize="8" scale="41" fitToHeight="0" orientation="landscape" r:id="rId30"/>
      <headerFooter alignWithMargins="0"/>
      <autoFilter ref="B1:AR1"/>
    </customSheetView>
    <customSheetView guid="{98E8C3D6-8FBF-4D5C-8624-4C53BC7003C2}" scale="70" showPageBreaks="1" showGridLines="0" fitToPage="1" hiddenColumns="1">
      <pane xSplit="3" ySplit="5" topLeftCell="D52" activePane="bottomRight" state="frozen"/>
      <selection pane="bottomRight" activeCell="G51" sqref="G51"/>
      <pageMargins left="0.39370078740157483" right="0.27559055118110237" top="0.39370078740157483" bottom="0.39370078740157483" header="0.19685039370078741" footer="0.19685039370078741"/>
      <printOptions horizontalCentered="1"/>
      <pageSetup paperSize="8" scale="41" fitToHeight="0" orientation="landscape" r:id="rId31"/>
      <headerFooter alignWithMargins="0"/>
    </customSheetView>
  </customSheetViews>
  <mergeCells count="11">
    <mergeCell ref="H4:H5"/>
    <mergeCell ref="D4:D5"/>
    <mergeCell ref="I4:J4"/>
    <mergeCell ref="L4:L5"/>
    <mergeCell ref="G4:G5"/>
    <mergeCell ref="A4:A5"/>
    <mergeCell ref="B4:B5"/>
    <mergeCell ref="C4:C5"/>
    <mergeCell ref="E4:E5"/>
    <mergeCell ref="F4:F5"/>
    <mergeCell ref="K4:K5"/>
  </mergeCells>
  <phoneticPr fontId="4"/>
  <printOptions horizontalCentered="1"/>
  <pageMargins left="0.39370078740157483" right="0.27559055118110237" top="0.39370078740157483" bottom="0.39370078740157483" header="0.19685039370078741" footer="0.19685039370078741"/>
  <pageSetup paperSize="9" scale="40" fitToHeight="0" orientation="landscape" r:id="rId32"/>
  <headerFooter alignWithMargins="0"/>
  <drawing r:id="rId33"/>
  <legacyDrawing r:id="rId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247</v>
      </c>
    </row>
    <row r="2" spans="1:13" ht="51" customHeight="1">
      <c r="A2" s="15"/>
      <c r="B2" s="15"/>
      <c r="C2" s="15"/>
      <c r="D2" s="15"/>
      <c r="E2" s="15"/>
      <c r="F2" s="15"/>
      <c r="G2" s="15"/>
      <c r="H2" s="15"/>
      <c r="I2" s="13"/>
      <c r="J2" s="13"/>
      <c r="K2" s="14"/>
      <c r="L2" s="14"/>
      <c r="M2" s="26"/>
    </row>
    <row r="3" spans="1:13" ht="42.75" customHeight="1">
      <c r="A3" s="103"/>
      <c r="B3" s="104" t="s">
        <v>103</v>
      </c>
      <c r="C3" s="95" t="s">
        <v>73</v>
      </c>
      <c r="D3" s="19"/>
      <c r="E3" s="105" t="s">
        <v>248</v>
      </c>
      <c r="F3" s="101" t="s">
        <v>106</v>
      </c>
      <c r="G3" s="101" t="s">
        <v>105</v>
      </c>
      <c r="H3" s="107" t="s">
        <v>104</v>
      </c>
      <c r="I3" s="28" t="s">
        <v>16</v>
      </c>
      <c r="J3" s="29"/>
      <c r="K3" s="102" t="s">
        <v>17</v>
      </c>
      <c r="L3" s="99" t="s">
        <v>38</v>
      </c>
      <c r="M3" s="101" t="s">
        <v>90</v>
      </c>
    </row>
    <row r="4" spans="1:13" ht="34.5" customHeight="1">
      <c r="A4" s="103"/>
      <c r="B4" s="104"/>
      <c r="C4" s="96"/>
      <c r="D4" s="20" t="s">
        <v>36</v>
      </c>
      <c r="E4" s="106"/>
      <c r="F4" s="102"/>
      <c r="G4" s="102"/>
      <c r="H4" s="97"/>
      <c r="I4" s="21" t="s">
        <v>14</v>
      </c>
      <c r="J4" s="21" t="s">
        <v>15</v>
      </c>
      <c r="K4" s="102"/>
      <c r="L4" s="100"/>
      <c r="M4" s="101"/>
    </row>
    <row r="5" spans="1:13" s="48" customFormat="1" ht="90" customHeight="1">
      <c r="A5" s="46">
        <v>1</v>
      </c>
      <c r="B5" s="16" t="s">
        <v>102</v>
      </c>
      <c r="C5" s="12" t="s">
        <v>80</v>
      </c>
      <c r="D5" s="1" t="s">
        <v>232</v>
      </c>
      <c r="E5" s="2">
        <f>(F5+G5)/H5</f>
        <v>0.3715645449137418</v>
      </c>
      <c r="F5" s="3">
        <v>7114</v>
      </c>
      <c r="G5" s="3">
        <v>2255</v>
      </c>
      <c r="H5" s="3">
        <v>25215</v>
      </c>
      <c r="I5" s="3">
        <v>15530</v>
      </c>
      <c r="J5" s="3">
        <f t="shared" ref="J5:J64" si="0">H5-I5</f>
        <v>9685</v>
      </c>
      <c r="K5" s="22" t="s">
        <v>34</v>
      </c>
      <c r="L5" s="22" t="s">
        <v>52</v>
      </c>
      <c r="M5" s="47" t="s">
        <v>212</v>
      </c>
    </row>
    <row r="6" spans="1:13" s="48" customFormat="1" ht="117" customHeight="1">
      <c r="A6" s="46">
        <v>2</v>
      </c>
      <c r="B6" s="16" t="s">
        <v>102</v>
      </c>
      <c r="C6" s="12" t="s">
        <v>81</v>
      </c>
      <c r="D6" s="1" t="s">
        <v>126</v>
      </c>
      <c r="E6" s="2">
        <f>(F6+G6)/H6</f>
        <v>0.51522303516639134</v>
      </c>
      <c r="F6" s="4">
        <v>56116</v>
      </c>
      <c r="G6" s="4">
        <v>642</v>
      </c>
      <c r="H6" s="4">
        <v>110162</v>
      </c>
      <c r="I6" s="4">
        <v>43277</v>
      </c>
      <c r="J6" s="4">
        <f t="shared" si="0"/>
        <v>66885</v>
      </c>
      <c r="K6" s="22" t="s">
        <v>60</v>
      </c>
      <c r="L6" s="22" t="s">
        <v>205</v>
      </c>
      <c r="M6" s="47" t="s">
        <v>212</v>
      </c>
    </row>
    <row r="7" spans="1:13" s="48" customFormat="1" ht="95.25" customHeight="1">
      <c r="A7" s="46">
        <v>3</v>
      </c>
      <c r="B7" s="16" t="s">
        <v>100</v>
      </c>
      <c r="C7" s="12" t="s">
        <v>249</v>
      </c>
      <c r="D7" s="1" t="s">
        <v>126</v>
      </c>
      <c r="E7" s="2">
        <f>(F7+G7)/H7</f>
        <v>0.25810873363133913</v>
      </c>
      <c r="F7" s="4">
        <v>6348</v>
      </c>
      <c r="G7" s="4">
        <v>1624</v>
      </c>
      <c r="H7" s="4">
        <f>41321*0.74747</f>
        <v>30886.207869999998</v>
      </c>
      <c r="I7" s="4">
        <f>16782*0.74747</f>
        <v>12544.04154</v>
      </c>
      <c r="J7" s="4">
        <f t="shared" si="0"/>
        <v>18342.16633</v>
      </c>
      <c r="K7" s="22" t="s">
        <v>33</v>
      </c>
      <c r="L7" s="22" t="s">
        <v>147</v>
      </c>
      <c r="M7" s="47" t="s">
        <v>212</v>
      </c>
    </row>
    <row r="8" spans="1:13" s="48" customFormat="1" ht="163.5" customHeight="1">
      <c r="A8" s="46">
        <v>4</v>
      </c>
      <c r="B8" s="16" t="s">
        <v>100</v>
      </c>
      <c r="C8" s="12" t="s">
        <v>75</v>
      </c>
      <c r="D8" s="1" t="s">
        <v>254</v>
      </c>
      <c r="E8" s="2">
        <f>(F8+G8)/H8</f>
        <v>0.44047551868780921</v>
      </c>
      <c r="F8" s="4">
        <v>65717</v>
      </c>
      <c r="G8" s="4">
        <v>4534</v>
      </c>
      <c r="H8" s="51">
        <v>159489</v>
      </c>
      <c r="I8" s="51">
        <v>50745</v>
      </c>
      <c r="J8" s="51">
        <f t="shared" si="0"/>
        <v>108744</v>
      </c>
      <c r="K8" s="23" t="s">
        <v>200</v>
      </c>
      <c r="L8" s="23" t="s">
        <v>150</v>
      </c>
      <c r="M8" s="47" t="s">
        <v>212</v>
      </c>
    </row>
    <row r="9" spans="1:13" s="48" customFormat="1" ht="95.25" customHeight="1">
      <c r="A9" s="46">
        <v>5</v>
      </c>
      <c r="B9" s="16" t="s">
        <v>100</v>
      </c>
      <c r="C9" s="12" t="s">
        <v>125</v>
      </c>
      <c r="D9" s="1" t="s">
        <v>233</v>
      </c>
      <c r="E9" s="52" t="s">
        <v>109</v>
      </c>
      <c r="F9" s="3">
        <v>0</v>
      </c>
      <c r="G9" s="3">
        <v>0</v>
      </c>
      <c r="H9" s="3">
        <v>7077</v>
      </c>
      <c r="I9" s="3">
        <v>4359</v>
      </c>
      <c r="J9" s="3">
        <f t="shared" si="0"/>
        <v>2718</v>
      </c>
      <c r="K9" s="24" t="s">
        <v>18</v>
      </c>
      <c r="L9" s="24" t="s">
        <v>110</v>
      </c>
      <c r="M9" s="47" t="s">
        <v>212</v>
      </c>
    </row>
    <row r="10" spans="1:13" s="48" customFormat="1" ht="106.5" customHeight="1">
      <c r="A10" s="46">
        <v>6</v>
      </c>
      <c r="B10" s="16" t="s">
        <v>299</v>
      </c>
      <c r="C10" s="1" t="s">
        <v>243</v>
      </c>
      <c r="D10" s="12" t="s">
        <v>132</v>
      </c>
      <c r="E10" s="2">
        <f>(F10+G10)/H10</f>
        <v>0.22233583836392756</v>
      </c>
      <c r="F10" s="3">
        <v>12628</v>
      </c>
      <c r="G10" s="3">
        <v>4.9000000000000004</v>
      </c>
      <c r="H10" s="3">
        <v>56819</v>
      </c>
      <c r="I10" s="3">
        <f>13135*0.75334</f>
        <v>9895.1208999999999</v>
      </c>
      <c r="J10" s="3">
        <f t="shared" si="0"/>
        <v>46923.879099999998</v>
      </c>
      <c r="K10" s="22" t="s">
        <v>86</v>
      </c>
      <c r="L10" s="22" t="s">
        <v>204</v>
      </c>
      <c r="M10" s="47" t="s">
        <v>212</v>
      </c>
    </row>
    <row r="11" spans="1:13" s="48" customFormat="1" ht="132" customHeight="1">
      <c r="A11" s="46">
        <v>7</v>
      </c>
      <c r="B11" s="16" t="s">
        <v>102</v>
      </c>
      <c r="C11" s="12" t="s">
        <v>190</v>
      </c>
      <c r="D11" s="1" t="s">
        <v>233</v>
      </c>
      <c r="E11" s="2">
        <f>(F11+G11)/H11</f>
        <v>0.13187788702116476</v>
      </c>
      <c r="F11" s="3">
        <v>3727</v>
      </c>
      <c r="G11" s="3">
        <v>16</v>
      </c>
      <c r="H11" s="3">
        <f>39592*0.71687</f>
        <v>28382.317040000002</v>
      </c>
      <c r="I11" s="3">
        <f>25458*0.71687</f>
        <v>18250.07646</v>
      </c>
      <c r="J11" s="3">
        <f>H11-I11</f>
        <v>10132.240580000002</v>
      </c>
      <c r="K11" s="22" t="s">
        <v>134</v>
      </c>
      <c r="L11" s="22" t="s">
        <v>51</v>
      </c>
      <c r="M11" s="47" t="s">
        <v>212</v>
      </c>
    </row>
    <row r="12" spans="1:13" s="48" customFormat="1" ht="96.75" customHeight="1">
      <c r="A12" s="46">
        <v>8</v>
      </c>
      <c r="B12" s="16" t="s">
        <v>102</v>
      </c>
      <c r="C12" s="12" t="s">
        <v>242</v>
      </c>
      <c r="D12" s="1" t="s">
        <v>233</v>
      </c>
      <c r="E12" s="2" t="s">
        <v>109</v>
      </c>
      <c r="F12" s="3">
        <v>0</v>
      </c>
      <c r="G12" s="3">
        <v>0</v>
      </c>
      <c r="H12" s="3">
        <v>15356</v>
      </c>
      <c r="I12" s="3">
        <v>11620</v>
      </c>
      <c r="J12" s="3">
        <f t="shared" si="0"/>
        <v>3736</v>
      </c>
      <c r="K12" s="24" t="s">
        <v>18</v>
      </c>
      <c r="L12" s="24" t="s">
        <v>110</v>
      </c>
      <c r="M12" s="47" t="s">
        <v>212</v>
      </c>
    </row>
    <row r="13" spans="1:13" s="48" customFormat="1" ht="101.25" customHeight="1">
      <c r="A13" s="46">
        <v>9</v>
      </c>
      <c r="B13" s="16" t="s">
        <v>102</v>
      </c>
      <c r="C13" s="12" t="s">
        <v>133</v>
      </c>
      <c r="D13" s="1" t="s">
        <v>233</v>
      </c>
      <c r="E13" s="2" t="s">
        <v>109</v>
      </c>
      <c r="F13" s="3">
        <v>0</v>
      </c>
      <c r="G13" s="3">
        <v>0</v>
      </c>
      <c r="H13" s="3">
        <v>9129</v>
      </c>
      <c r="I13" s="3">
        <v>3885</v>
      </c>
      <c r="J13" s="3">
        <f t="shared" si="0"/>
        <v>5244</v>
      </c>
      <c r="K13" s="24" t="s">
        <v>18</v>
      </c>
      <c r="L13" s="24" t="s">
        <v>110</v>
      </c>
      <c r="M13" s="47" t="s">
        <v>212</v>
      </c>
    </row>
    <row r="14" spans="1:13" s="48" customFormat="1" ht="127.5" customHeight="1">
      <c r="A14" s="46">
        <v>10</v>
      </c>
      <c r="B14" s="16" t="s">
        <v>102</v>
      </c>
      <c r="C14" s="12" t="s">
        <v>82</v>
      </c>
      <c r="D14" s="1" t="s">
        <v>126</v>
      </c>
      <c r="E14" s="2">
        <v>0.29566567301137514</v>
      </c>
      <c r="F14" s="4">
        <v>201632</v>
      </c>
      <c r="G14" s="4">
        <v>25203</v>
      </c>
      <c r="H14" s="4">
        <v>772075</v>
      </c>
      <c r="I14" s="4">
        <v>230797</v>
      </c>
      <c r="J14" s="4">
        <f t="shared" si="0"/>
        <v>541278</v>
      </c>
      <c r="K14" s="22" t="s">
        <v>59</v>
      </c>
      <c r="L14" s="22" t="s">
        <v>48</v>
      </c>
      <c r="M14" s="47" t="s">
        <v>212</v>
      </c>
    </row>
    <row r="15" spans="1:13" s="48" customFormat="1" ht="99.75" customHeight="1">
      <c r="A15" s="46">
        <v>11</v>
      </c>
      <c r="B15" s="16" t="s">
        <v>102</v>
      </c>
      <c r="C15" s="12" t="s">
        <v>257</v>
      </c>
      <c r="D15" s="12" t="s">
        <v>148</v>
      </c>
      <c r="E15" s="2">
        <f t="shared" ref="E15:E35" si="1">(F15+G15)/H15</f>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258</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305</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203</v>
      </c>
      <c r="M17" s="47" t="s">
        <v>212</v>
      </c>
    </row>
    <row r="18" spans="1:13" s="48" customFormat="1" ht="135.75" customHeight="1">
      <c r="A18" s="46">
        <v>14</v>
      </c>
      <c r="B18" s="16" t="s">
        <v>94</v>
      </c>
      <c r="C18" s="12" t="s">
        <v>306</v>
      </c>
      <c r="D18" s="1" t="s">
        <v>235</v>
      </c>
      <c r="E18" s="2">
        <f t="shared" si="1"/>
        <v>0.19476749679879848</v>
      </c>
      <c r="F18" s="3">
        <v>6915</v>
      </c>
      <c r="G18" s="3">
        <v>182</v>
      </c>
      <c r="H18" s="3">
        <f>40408*0.90176</f>
        <v>36438.318079999997</v>
      </c>
      <c r="I18" s="49">
        <f>23396*0.90176</f>
        <v>21097.576959999999</v>
      </c>
      <c r="J18" s="49">
        <f t="shared" si="0"/>
        <v>15340.741119999999</v>
      </c>
      <c r="K18" s="22" t="s">
        <v>307</v>
      </c>
      <c r="L18" s="22" t="s">
        <v>118</v>
      </c>
      <c r="M18" s="47" t="s">
        <v>212</v>
      </c>
    </row>
    <row r="19" spans="1:13" s="48" customFormat="1" ht="114" customHeight="1">
      <c r="A19" s="46">
        <v>15</v>
      </c>
      <c r="B19" s="16" t="s">
        <v>94</v>
      </c>
      <c r="C19" s="12" t="s">
        <v>192</v>
      </c>
      <c r="D19" s="1" t="s">
        <v>236</v>
      </c>
      <c r="E19" s="2">
        <f t="shared" si="1"/>
        <v>0.24270453993687788</v>
      </c>
      <c r="F19" s="3">
        <v>9285</v>
      </c>
      <c r="G19" s="3">
        <v>712</v>
      </c>
      <c r="H19" s="3">
        <v>41190</v>
      </c>
      <c r="I19" s="49">
        <v>22886</v>
      </c>
      <c r="J19" s="49">
        <f t="shared" si="0"/>
        <v>18304</v>
      </c>
      <c r="K19" s="22" t="s">
        <v>58</v>
      </c>
      <c r="L19" s="22" t="s">
        <v>118</v>
      </c>
      <c r="M19" s="47" t="s">
        <v>212</v>
      </c>
    </row>
    <row r="20" spans="1:13" s="48" customFormat="1" ht="96" customHeight="1">
      <c r="A20" s="46">
        <v>16</v>
      </c>
      <c r="B20" s="16" t="s">
        <v>94</v>
      </c>
      <c r="C20" s="12" t="s">
        <v>193</v>
      </c>
      <c r="D20" s="1" t="s">
        <v>43</v>
      </c>
      <c r="E20" s="2">
        <f t="shared" si="1"/>
        <v>0.17376720683045827</v>
      </c>
      <c r="F20" s="3">
        <v>3989</v>
      </c>
      <c r="G20" s="3">
        <v>0</v>
      </c>
      <c r="H20" s="3">
        <v>22956</v>
      </c>
      <c r="I20" s="3">
        <v>11709</v>
      </c>
      <c r="J20" s="3">
        <f t="shared" si="0"/>
        <v>11247</v>
      </c>
      <c r="K20" s="22" t="s">
        <v>23</v>
      </c>
      <c r="L20" s="22" t="s">
        <v>110</v>
      </c>
      <c r="M20" s="47" t="s">
        <v>212</v>
      </c>
    </row>
    <row r="21" spans="1:13" s="48" customFormat="1" ht="108" customHeight="1">
      <c r="A21" s="46">
        <v>17</v>
      </c>
      <c r="B21" s="16" t="s">
        <v>94</v>
      </c>
      <c r="C21" s="12" t="s">
        <v>194</v>
      </c>
      <c r="D21" s="12" t="s">
        <v>117</v>
      </c>
      <c r="E21" s="2">
        <f t="shared" si="1"/>
        <v>9.6002640897905292E-2</v>
      </c>
      <c r="F21" s="3">
        <v>8625</v>
      </c>
      <c r="G21" s="3">
        <v>4171</v>
      </c>
      <c r="H21" s="3">
        <v>133288</v>
      </c>
      <c r="I21" s="3">
        <v>62080</v>
      </c>
      <c r="J21" s="3">
        <f t="shared" si="0"/>
        <v>71208</v>
      </c>
      <c r="K21" s="22" t="s">
        <v>68</v>
      </c>
      <c r="L21" s="22" t="s">
        <v>118</v>
      </c>
      <c r="M21" s="47" t="s">
        <v>212</v>
      </c>
    </row>
    <row r="22" spans="1:13" s="48" customFormat="1" ht="143.25" customHeight="1">
      <c r="A22" s="46">
        <v>18</v>
      </c>
      <c r="B22" s="16" t="s">
        <v>94</v>
      </c>
      <c r="C22" s="12" t="s">
        <v>195</v>
      </c>
      <c r="D22" s="12" t="s">
        <v>119</v>
      </c>
      <c r="E22" s="2">
        <f t="shared" si="1"/>
        <v>0.18098337561713701</v>
      </c>
      <c r="F22" s="53">
        <v>16099</v>
      </c>
      <c r="G22" s="53">
        <v>11651</v>
      </c>
      <c r="H22" s="53">
        <v>153329</v>
      </c>
      <c r="I22" s="54">
        <v>68321</v>
      </c>
      <c r="J22" s="54">
        <f t="shared" si="0"/>
        <v>85008</v>
      </c>
      <c r="K22" s="55" t="s">
        <v>63</v>
      </c>
      <c r="L22" s="22" t="s">
        <v>118</v>
      </c>
      <c r="M22" s="47" t="s">
        <v>212</v>
      </c>
    </row>
    <row r="23" spans="1:13" s="48" customFormat="1" ht="141.75" customHeight="1">
      <c r="A23" s="46">
        <v>19</v>
      </c>
      <c r="B23" s="16" t="s">
        <v>94</v>
      </c>
      <c r="C23" s="12" t="s">
        <v>196</v>
      </c>
      <c r="D23" s="12" t="s">
        <v>119</v>
      </c>
      <c r="E23" s="2">
        <f t="shared" si="1"/>
        <v>0.22919093271212257</v>
      </c>
      <c r="F23" s="3">
        <v>5070</v>
      </c>
      <c r="G23" s="3">
        <v>46</v>
      </c>
      <c r="H23" s="3">
        <v>22322</v>
      </c>
      <c r="I23" s="3">
        <v>13198</v>
      </c>
      <c r="J23" s="3">
        <f t="shared" si="0"/>
        <v>9124</v>
      </c>
      <c r="K23" s="22" t="s">
        <v>322</v>
      </c>
      <c r="L23" s="22" t="s">
        <v>118</v>
      </c>
      <c r="M23" s="47" t="s">
        <v>212</v>
      </c>
    </row>
    <row r="24" spans="1:13" s="48" customFormat="1" ht="142.5" customHeight="1">
      <c r="A24" s="46">
        <v>20</v>
      </c>
      <c r="B24" s="16" t="s">
        <v>94</v>
      </c>
      <c r="C24" s="12" t="s">
        <v>308</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47" t="s">
        <v>212</v>
      </c>
    </row>
    <row r="25" spans="1:13" s="48" customFormat="1" ht="151.5" customHeight="1">
      <c r="A25" s="46">
        <v>21</v>
      </c>
      <c r="B25" s="16" t="s">
        <v>94</v>
      </c>
      <c r="C25" s="12" t="s">
        <v>198</v>
      </c>
      <c r="D25" s="1" t="s">
        <v>138</v>
      </c>
      <c r="E25" s="2">
        <f t="shared" si="1"/>
        <v>0.40254651877635489</v>
      </c>
      <c r="F25" s="3">
        <v>78414</v>
      </c>
      <c r="G25" s="3">
        <v>14567</v>
      </c>
      <c r="H25" s="3">
        <v>230982</v>
      </c>
      <c r="I25" s="3">
        <v>44628</v>
      </c>
      <c r="J25" s="3">
        <f t="shared" si="0"/>
        <v>186354</v>
      </c>
      <c r="K25" s="22" t="s">
        <v>24</v>
      </c>
      <c r="L25" s="22" t="s">
        <v>47</v>
      </c>
      <c r="M25" s="47" t="s">
        <v>212</v>
      </c>
    </row>
    <row r="26" spans="1:13" s="48" customFormat="1" ht="154.5" customHeight="1">
      <c r="A26" s="46">
        <v>22</v>
      </c>
      <c r="B26" s="16" t="s">
        <v>94</v>
      </c>
      <c r="C26" s="12" t="s">
        <v>199</v>
      </c>
      <c r="D26" s="1" t="s">
        <v>40</v>
      </c>
      <c r="E26" s="2">
        <f t="shared" si="1"/>
        <v>0.53794810155609152</v>
      </c>
      <c r="F26" s="3">
        <v>208029</v>
      </c>
      <c r="G26" s="3">
        <v>141513</v>
      </c>
      <c r="H26" s="3">
        <v>649769</v>
      </c>
      <c r="I26" s="3">
        <v>195251</v>
      </c>
      <c r="J26" s="3">
        <f t="shared" si="0"/>
        <v>454518</v>
      </c>
      <c r="K26" s="22" t="s">
        <v>56</v>
      </c>
      <c r="L26" s="22" t="s">
        <v>41</v>
      </c>
      <c r="M26" s="47" t="s">
        <v>212</v>
      </c>
    </row>
    <row r="27" spans="1:13" s="48" customFormat="1" ht="309" customHeight="1">
      <c r="A27" s="46">
        <v>23</v>
      </c>
      <c r="B27" s="16" t="s">
        <v>101</v>
      </c>
      <c r="C27" s="1" t="s">
        <v>317</v>
      </c>
      <c r="D27" s="12" t="s">
        <v>129</v>
      </c>
      <c r="E27" s="2">
        <f t="shared" si="1"/>
        <v>0.41022469593898164</v>
      </c>
      <c r="F27" s="3">
        <v>1674</v>
      </c>
      <c r="G27" s="3">
        <v>316</v>
      </c>
      <c r="H27" s="3">
        <v>4851</v>
      </c>
      <c r="I27" s="3">
        <v>305</v>
      </c>
      <c r="J27" s="3">
        <f t="shared" si="0"/>
        <v>4546</v>
      </c>
      <c r="K27" s="22" t="s">
        <v>309</v>
      </c>
      <c r="L27" s="22" t="s">
        <v>213</v>
      </c>
      <c r="M27" s="47" t="s">
        <v>212</v>
      </c>
    </row>
    <row r="28" spans="1:13" s="48" customFormat="1" ht="97.5" customHeight="1">
      <c r="A28" s="46">
        <v>24</v>
      </c>
      <c r="B28" s="16" t="s">
        <v>101</v>
      </c>
      <c r="C28" s="1" t="s">
        <v>320</v>
      </c>
      <c r="D28" s="12" t="s">
        <v>130</v>
      </c>
      <c r="E28" s="2">
        <f t="shared" si="1"/>
        <v>0.5405482310537798</v>
      </c>
      <c r="F28" s="3">
        <v>65879</v>
      </c>
      <c r="G28" s="3">
        <v>2509</v>
      </c>
      <c r="H28" s="3">
        <v>126516</v>
      </c>
      <c r="I28" s="3">
        <v>63800</v>
      </c>
      <c r="J28" s="3">
        <f t="shared" si="0"/>
        <v>62716</v>
      </c>
      <c r="K28" s="22" t="s">
        <v>131</v>
      </c>
      <c r="L28" s="22" t="s">
        <v>214</v>
      </c>
      <c r="M28" s="47" t="s">
        <v>212</v>
      </c>
    </row>
    <row r="29" spans="1:13" s="48" customFormat="1" ht="153" customHeight="1">
      <c r="A29" s="46">
        <v>25</v>
      </c>
      <c r="B29" s="16" t="s">
        <v>97</v>
      </c>
      <c r="C29" s="1" t="s">
        <v>3</v>
      </c>
      <c r="D29" s="1" t="s">
        <v>122</v>
      </c>
      <c r="E29" s="2">
        <f t="shared" si="1"/>
        <v>8.5843601793100466E-2</v>
      </c>
      <c r="F29" s="3">
        <v>2255</v>
      </c>
      <c r="G29" s="3">
        <v>1709</v>
      </c>
      <c r="H29" s="3">
        <v>46177</v>
      </c>
      <c r="I29" s="3">
        <v>21590</v>
      </c>
      <c r="J29" s="3">
        <f t="shared" si="0"/>
        <v>24587</v>
      </c>
      <c r="K29" s="22" t="s">
        <v>215</v>
      </c>
      <c r="L29" s="22" t="s">
        <v>216</v>
      </c>
      <c r="M29" s="47" t="s">
        <v>212</v>
      </c>
    </row>
    <row r="30" spans="1:13" s="48" customFormat="1" ht="127.5" customHeight="1">
      <c r="A30" s="46">
        <v>26</v>
      </c>
      <c r="B30" s="16" t="s">
        <v>97</v>
      </c>
      <c r="C30" s="1" t="s">
        <v>244</v>
      </c>
      <c r="D30" s="1" t="s">
        <v>123</v>
      </c>
      <c r="E30" s="2">
        <f t="shared" si="1"/>
        <v>0.17678022237993848</v>
      </c>
      <c r="F30" s="3">
        <v>3985</v>
      </c>
      <c r="G30" s="3">
        <v>7971</v>
      </c>
      <c r="H30" s="3">
        <v>67632</v>
      </c>
      <c r="I30" s="3">
        <f>22521*0.93056</f>
        <v>20957.141760000002</v>
      </c>
      <c r="J30" s="3">
        <f t="shared" si="0"/>
        <v>46674.858240000001</v>
      </c>
      <c r="K30" s="22" t="s">
        <v>217</v>
      </c>
      <c r="L30" s="22" t="s">
        <v>218</v>
      </c>
      <c r="M30" s="47" t="s">
        <v>212</v>
      </c>
    </row>
    <row r="31" spans="1:13" s="48" customFormat="1" ht="210.75" customHeight="1">
      <c r="A31" s="46">
        <v>27</v>
      </c>
      <c r="B31" s="16" t="s">
        <v>97</v>
      </c>
      <c r="C31" s="1" t="s">
        <v>4</v>
      </c>
      <c r="D31" s="1" t="s">
        <v>123</v>
      </c>
      <c r="E31" s="2">
        <f>(F31+G31)/H31</f>
        <v>0.14158479679150229</v>
      </c>
      <c r="F31" s="3">
        <v>12956</v>
      </c>
      <c r="G31" s="3">
        <v>0</v>
      </c>
      <c r="H31" s="3">
        <v>91507</v>
      </c>
      <c r="I31" s="3">
        <v>27461</v>
      </c>
      <c r="J31" s="3">
        <f t="shared" si="0"/>
        <v>64046</v>
      </c>
      <c r="K31" s="22" t="s">
        <v>107</v>
      </c>
      <c r="L31" s="22" t="s">
        <v>219</v>
      </c>
      <c r="M31" s="47" t="s">
        <v>212</v>
      </c>
    </row>
    <row r="32" spans="1:13" s="48" customFormat="1" ht="132.75" customHeight="1">
      <c r="A32" s="46">
        <v>28</v>
      </c>
      <c r="B32" s="16" t="s">
        <v>97</v>
      </c>
      <c r="C32" s="1" t="s">
        <v>5</v>
      </c>
      <c r="D32" s="1" t="s">
        <v>229</v>
      </c>
      <c r="E32" s="2">
        <f t="shared" si="1"/>
        <v>8.9809630459126544E-2</v>
      </c>
      <c r="F32" s="3">
        <v>4010</v>
      </c>
      <c r="G32" s="3">
        <v>0</v>
      </c>
      <c r="H32" s="3">
        <v>44650</v>
      </c>
      <c r="I32" s="3">
        <v>24596</v>
      </c>
      <c r="J32" s="3">
        <f t="shared" si="0"/>
        <v>20054</v>
      </c>
      <c r="K32" s="22" t="s">
        <v>220</v>
      </c>
      <c r="L32" s="22" t="s">
        <v>110</v>
      </c>
      <c r="M32" s="47" t="s">
        <v>212</v>
      </c>
    </row>
    <row r="33" spans="1:13" s="48" customFormat="1" ht="131.25" customHeight="1">
      <c r="A33" s="46">
        <v>29</v>
      </c>
      <c r="B33" s="16" t="s">
        <v>97</v>
      </c>
      <c r="C33" s="12" t="s">
        <v>6</v>
      </c>
      <c r="D33" s="1" t="s">
        <v>221</v>
      </c>
      <c r="E33" s="2">
        <f t="shared" si="1"/>
        <v>0.32193411863507782</v>
      </c>
      <c r="F33" s="3">
        <v>106041</v>
      </c>
      <c r="G33" s="3">
        <v>10494</v>
      </c>
      <c r="H33" s="3">
        <v>361984</v>
      </c>
      <c r="I33" s="3">
        <v>132871</v>
      </c>
      <c r="J33" s="3">
        <f t="shared" si="0"/>
        <v>229113</v>
      </c>
      <c r="K33" s="22" t="s">
        <v>25</v>
      </c>
      <c r="L33" s="22" t="s">
        <v>39</v>
      </c>
      <c r="M33" s="47" t="s">
        <v>212</v>
      </c>
    </row>
    <row r="34" spans="1:13" s="48" customFormat="1" ht="104.25" customHeight="1">
      <c r="A34" s="46">
        <v>30</v>
      </c>
      <c r="B34" s="16" t="s">
        <v>93</v>
      </c>
      <c r="C34" s="12" t="s">
        <v>313</v>
      </c>
      <c r="D34" s="1" t="s">
        <v>111</v>
      </c>
      <c r="E34" s="59">
        <f t="shared" si="1"/>
        <v>0</v>
      </c>
      <c r="F34" s="3">
        <v>0</v>
      </c>
      <c r="G34" s="3">
        <v>0</v>
      </c>
      <c r="H34" s="3">
        <v>16757</v>
      </c>
      <c r="I34" s="3">
        <v>9563</v>
      </c>
      <c r="J34" s="3">
        <f t="shared" si="0"/>
        <v>7194</v>
      </c>
      <c r="K34" s="22" t="s">
        <v>302</v>
      </c>
      <c r="L34" s="22" t="s">
        <v>110</v>
      </c>
      <c r="M34" s="47" t="s">
        <v>212</v>
      </c>
    </row>
    <row r="35" spans="1:13" s="48" customFormat="1" ht="90" customHeight="1">
      <c r="A35" s="46">
        <v>31</v>
      </c>
      <c r="B35" s="16" t="s">
        <v>93</v>
      </c>
      <c r="C35" s="12" t="s">
        <v>72</v>
      </c>
      <c r="D35" s="1" t="s">
        <v>42</v>
      </c>
      <c r="E35" s="59">
        <f t="shared" si="1"/>
        <v>0</v>
      </c>
      <c r="F35" s="3">
        <v>0</v>
      </c>
      <c r="G35" s="3">
        <v>0</v>
      </c>
      <c r="H35" s="3">
        <v>58506</v>
      </c>
      <c r="I35" s="3">
        <v>33083</v>
      </c>
      <c r="J35" s="3">
        <f t="shared" si="0"/>
        <v>25423</v>
      </c>
      <c r="K35" s="24" t="s">
        <v>18</v>
      </c>
      <c r="L35" s="24" t="s">
        <v>110</v>
      </c>
      <c r="M35" s="47" t="s">
        <v>212</v>
      </c>
    </row>
    <row r="36" spans="1:13" s="48" customFormat="1" ht="148.5" customHeight="1">
      <c r="A36" s="46">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47" t="s">
        <v>212</v>
      </c>
    </row>
    <row r="37" spans="1:13" s="48" customFormat="1" ht="143.25" customHeight="1">
      <c r="A37" s="46">
        <v>33</v>
      </c>
      <c r="B37" s="16" t="s">
        <v>93</v>
      </c>
      <c r="C37" s="12" t="s">
        <v>113</v>
      </c>
      <c r="D37" s="1" t="s">
        <v>114</v>
      </c>
      <c r="E37" s="2">
        <f>(F37+G37)/H37</f>
        <v>0.13623164414647437</v>
      </c>
      <c r="F37" s="57">
        <v>19751</v>
      </c>
      <c r="G37" s="57">
        <v>0</v>
      </c>
      <c r="H37" s="57">
        <v>144981</v>
      </c>
      <c r="I37" s="57">
        <v>82256</v>
      </c>
      <c r="J37" s="57">
        <f t="shared" si="0"/>
        <v>62725</v>
      </c>
      <c r="K37" s="22" t="s">
        <v>20</v>
      </c>
      <c r="L37" s="22" t="s">
        <v>110</v>
      </c>
      <c r="M37" s="47" t="s">
        <v>212</v>
      </c>
    </row>
    <row r="38" spans="1:13" s="48" customFormat="1" ht="225.75" customHeight="1">
      <c r="A38" s="46">
        <v>34</v>
      </c>
      <c r="B38" s="16" t="s">
        <v>93</v>
      </c>
      <c r="C38" s="12" t="s">
        <v>245</v>
      </c>
      <c r="D38" s="1" t="s">
        <v>115</v>
      </c>
      <c r="E38" s="2">
        <f>(F38+G38)/H38</f>
        <v>0.15526597517139676</v>
      </c>
      <c r="F38" s="3">
        <v>23163</v>
      </c>
      <c r="G38" s="3">
        <v>86336</v>
      </c>
      <c r="H38" s="49">
        <v>705235</v>
      </c>
      <c r="I38" s="3">
        <f>282383*0.92537</f>
        <v>261308.75671000002</v>
      </c>
      <c r="J38" s="3">
        <f t="shared" si="0"/>
        <v>443926.24329000001</v>
      </c>
      <c r="K38" s="22" t="s">
        <v>21</v>
      </c>
      <c r="L38" s="22" t="s">
        <v>189</v>
      </c>
      <c r="M38" s="47" t="s">
        <v>212</v>
      </c>
    </row>
    <row r="39" spans="1:13" s="48" customFormat="1" ht="94.5" customHeight="1">
      <c r="A39" s="46">
        <v>35</v>
      </c>
      <c r="B39" s="16" t="s">
        <v>93</v>
      </c>
      <c r="C39" s="1" t="s">
        <v>304</v>
      </c>
      <c r="D39" s="1" t="s">
        <v>201</v>
      </c>
      <c r="E39" s="2">
        <f>(F39+G39)/H39</f>
        <v>0.1474388623726812</v>
      </c>
      <c r="F39" s="3">
        <v>8138</v>
      </c>
      <c r="G39" s="3">
        <v>6844</v>
      </c>
      <c r="H39" s="3">
        <v>101615</v>
      </c>
      <c r="I39" s="3">
        <v>22941</v>
      </c>
      <c r="J39" s="3">
        <f t="shared" si="0"/>
        <v>78674</v>
      </c>
      <c r="K39" s="22" t="s">
        <v>222</v>
      </c>
      <c r="L39" s="22" t="s">
        <v>223</v>
      </c>
      <c r="M39" s="47" t="s">
        <v>212</v>
      </c>
    </row>
    <row r="40" spans="1:13" s="48" customFormat="1" ht="86.25" customHeight="1">
      <c r="A40" s="46">
        <v>36</v>
      </c>
      <c r="B40" s="16" t="s">
        <v>93</v>
      </c>
      <c r="C40" s="12" t="s">
        <v>260</v>
      </c>
      <c r="D40" s="1" t="s">
        <v>71</v>
      </c>
      <c r="E40" s="2" t="s">
        <v>109</v>
      </c>
      <c r="F40" s="3">
        <v>0</v>
      </c>
      <c r="G40" s="3">
        <v>0</v>
      </c>
      <c r="H40" s="3">
        <v>4117</v>
      </c>
      <c r="I40" s="3">
        <f>9240*0.27168</f>
        <v>2510.3231999999998</v>
      </c>
      <c r="J40" s="3">
        <f t="shared" si="0"/>
        <v>1606.6768000000002</v>
      </c>
      <c r="K40" s="24" t="s">
        <v>18</v>
      </c>
      <c r="L40" s="24" t="s">
        <v>110</v>
      </c>
      <c r="M40" s="47" t="s">
        <v>212</v>
      </c>
    </row>
    <row r="41" spans="1:13" s="48" customFormat="1" ht="109.5" customHeight="1">
      <c r="A41" s="46">
        <v>37</v>
      </c>
      <c r="B41" s="16" t="s">
        <v>93</v>
      </c>
      <c r="C41" s="1" t="s">
        <v>246</v>
      </c>
      <c r="D41" s="1" t="s">
        <v>202</v>
      </c>
      <c r="E41" s="2">
        <f t="shared" ref="E41:E48" si="2">(F41+G41)/H41</f>
        <v>0.40402412871707244</v>
      </c>
      <c r="F41" s="3">
        <v>70458</v>
      </c>
      <c r="G41" s="3">
        <v>3</v>
      </c>
      <c r="H41" s="3">
        <v>174398</v>
      </c>
      <c r="I41" s="3">
        <v>86795</v>
      </c>
      <c r="J41" s="3">
        <f t="shared" si="0"/>
        <v>87603</v>
      </c>
      <c r="K41" s="22" t="s">
        <v>224</v>
      </c>
      <c r="L41" s="22" t="s">
        <v>225</v>
      </c>
      <c r="M41" s="47" t="s">
        <v>212</v>
      </c>
    </row>
    <row r="42" spans="1:13" s="48" customFormat="1" ht="92.25" customHeight="1">
      <c r="A42" s="46">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47" t="s">
        <v>212</v>
      </c>
    </row>
    <row r="43" spans="1:13" s="48" customFormat="1" ht="67.5" customHeight="1">
      <c r="A43" s="46">
        <v>39</v>
      </c>
      <c r="B43" s="16" t="s">
        <v>93</v>
      </c>
      <c r="C43" s="12" t="s">
        <v>83</v>
      </c>
      <c r="D43" s="12" t="s">
        <v>143</v>
      </c>
      <c r="E43" s="2">
        <f>(F43+G43)/H43</f>
        <v>0.96679959195029208</v>
      </c>
      <c r="F43" s="3">
        <v>31275</v>
      </c>
      <c r="G43" s="3">
        <v>0</v>
      </c>
      <c r="H43" s="3">
        <v>32349</v>
      </c>
      <c r="I43" s="3">
        <v>8375</v>
      </c>
      <c r="J43" s="3">
        <f t="shared" si="0"/>
        <v>23974</v>
      </c>
      <c r="K43" s="22" t="s">
        <v>61</v>
      </c>
      <c r="L43" s="22" t="s">
        <v>110</v>
      </c>
      <c r="M43" s="47" t="s">
        <v>212</v>
      </c>
    </row>
    <row r="44" spans="1:13" s="48" customFormat="1" ht="107.25" customHeight="1">
      <c r="A44" s="46">
        <v>40</v>
      </c>
      <c r="B44" s="16" t="s">
        <v>93</v>
      </c>
      <c r="C44" s="1" t="s">
        <v>263</v>
      </c>
      <c r="D44" s="1" t="s">
        <v>139</v>
      </c>
      <c r="E44" s="2">
        <f t="shared" si="2"/>
        <v>0.49469839937950605</v>
      </c>
      <c r="F44" s="3">
        <v>310359</v>
      </c>
      <c r="G44" s="3">
        <v>9185</v>
      </c>
      <c r="H44" s="3">
        <v>645937</v>
      </c>
      <c r="I44" s="3">
        <f>327959*0.9542</f>
        <v>312938.47779999999</v>
      </c>
      <c r="J44" s="3">
        <f t="shared" si="0"/>
        <v>332998.52220000001</v>
      </c>
      <c r="K44" s="22" t="s">
        <v>303</v>
      </c>
      <c r="L44" s="22" t="s">
        <v>110</v>
      </c>
      <c r="M44" s="47" t="s">
        <v>212</v>
      </c>
    </row>
    <row r="45" spans="1:13" s="48" customFormat="1" ht="105.75" customHeight="1">
      <c r="A45" s="46">
        <v>41</v>
      </c>
      <c r="B45" s="16" t="s">
        <v>93</v>
      </c>
      <c r="C45" s="1" t="s">
        <v>314</v>
      </c>
      <c r="D45" s="1" t="s">
        <v>315</v>
      </c>
      <c r="E45" s="2" t="s">
        <v>315</v>
      </c>
      <c r="F45" s="3" t="s">
        <v>315</v>
      </c>
      <c r="G45" s="3" t="s">
        <v>315</v>
      </c>
      <c r="H45" s="3" t="s">
        <v>315</v>
      </c>
      <c r="I45" s="3" t="s">
        <v>315</v>
      </c>
      <c r="J45" s="3" t="s">
        <v>109</v>
      </c>
      <c r="K45" s="22" t="s">
        <v>316</v>
      </c>
      <c r="L45" s="22" t="s">
        <v>315</v>
      </c>
      <c r="M45" s="47" t="s">
        <v>315</v>
      </c>
    </row>
    <row r="46" spans="1:13" s="48" customFormat="1" ht="92.25" customHeight="1">
      <c r="A46" s="46">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47" t="s">
        <v>212</v>
      </c>
    </row>
    <row r="47" spans="1:13" s="50" customFormat="1" ht="182.25" customHeight="1">
      <c r="A47" s="46">
        <v>43</v>
      </c>
      <c r="B47" s="16" t="s">
        <v>98</v>
      </c>
      <c r="C47" s="12" t="s">
        <v>7</v>
      </c>
      <c r="D47" s="1" t="s">
        <v>127</v>
      </c>
      <c r="E47" s="2">
        <f>(F47+G47)/H47</f>
        <v>0.35769005541655147</v>
      </c>
      <c r="F47" s="3">
        <v>365061</v>
      </c>
      <c r="G47" s="3">
        <v>51517</v>
      </c>
      <c r="H47" s="3">
        <v>1164634</v>
      </c>
      <c r="I47" s="3">
        <v>385327</v>
      </c>
      <c r="J47" s="3">
        <f t="shared" si="0"/>
        <v>779307</v>
      </c>
      <c r="K47" s="24" t="s">
        <v>300</v>
      </c>
      <c r="L47" s="22" t="s">
        <v>128</v>
      </c>
      <c r="M47" s="47" t="s">
        <v>212</v>
      </c>
    </row>
    <row r="48" spans="1:13" s="50" customFormat="1" ht="180" customHeight="1">
      <c r="A48" s="46">
        <v>44</v>
      </c>
      <c r="B48" s="16" t="s">
        <v>98</v>
      </c>
      <c r="C48" s="12" t="s">
        <v>8</v>
      </c>
      <c r="D48" s="1" t="s">
        <v>89</v>
      </c>
      <c r="E48" s="2">
        <f t="shared" si="2"/>
        <v>0.12235377513492106</v>
      </c>
      <c r="F48" s="3">
        <v>67966</v>
      </c>
      <c r="G48" s="3">
        <v>17301</v>
      </c>
      <c r="H48" s="3">
        <v>696889</v>
      </c>
      <c r="I48" s="3">
        <v>248455</v>
      </c>
      <c r="J48" s="3">
        <f t="shared" si="0"/>
        <v>448434</v>
      </c>
      <c r="K48" s="58" t="s">
        <v>321</v>
      </c>
      <c r="L48" s="22" t="s">
        <v>128</v>
      </c>
      <c r="M48" s="47" t="s">
        <v>212</v>
      </c>
    </row>
    <row r="49" spans="1:13" s="50" customFormat="1" ht="127.5" customHeight="1">
      <c r="A49" s="46">
        <v>45</v>
      </c>
      <c r="B49" s="16" t="s">
        <v>98</v>
      </c>
      <c r="C49" s="12" t="s">
        <v>9</v>
      </c>
      <c r="D49" s="1" t="s">
        <v>89</v>
      </c>
      <c r="E49" s="2" t="s">
        <v>109</v>
      </c>
      <c r="F49" s="3">
        <v>664</v>
      </c>
      <c r="G49" s="3">
        <v>0</v>
      </c>
      <c r="H49" s="3">
        <v>421951</v>
      </c>
      <c r="I49" s="3">
        <v>212158</v>
      </c>
      <c r="J49" s="3">
        <f t="shared" si="0"/>
        <v>209793</v>
      </c>
      <c r="K49" s="24" t="s">
        <v>18</v>
      </c>
      <c r="L49" s="24" t="s">
        <v>110</v>
      </c>
      <c r="M49" s="47" t="s">
        <v>212</v>
      </c>
    </row>
    <row r="50" spans="1:13" s="48" customFormat="1" ht="136.5" customHeight="1">
      <c r="A50" s="46">
        <v>46</v>
      </c>
      <c r="B50" s="16" t="s">
        <v>98</v>
      </c>
      <c r="C50" s="12" t="s">
        <v>250</v>
      </c>
      <c r="D50" s="1" t="s">
        <v>124</v>
      </c>
      <c r="E50" s="2">
        <f t="shared" ref="E50:E58" si="3">(F50+G50)/H50</f>
        <v>0.75012933264355919</v>
      </c>
      <c r="F50" s="3">
        <v>2750</v>
      </c>
      <c r="G50" s="3">
        <v>150</v>
      </c>
      <c r="H50" s="3">
        <v>3866</v>
      </c>
      <c r="I50" s="3">
        <v>3280</v>
      </c>
      <c r="J50" s="3">
        <f t="shared" si="0"/>
        <v>586</v>
      </c>
      <c r="K50" s="17" t="s">
        <v>26</v>
      </c>
      <c r="L50" s="18" t="s">
        <v>53</v>
      </c>
      <c r="M50" s="47" t="s">
        <v>212</v>
      </c>
    </row>
    <row r="51" spans="1:13" s="48" customFormat="1" ht="125.25" customHeight="1">
      <c r="A51" s="46">
        <v>47</v>
      </c>
      <c r="B51" s="16" t="s">
        <v>98</v>
      </c>
      <c r="C51" s="12" t="s">
        <v>251</v>
      </c>
      <c r="D51" s="1" t="s">
        <v>124</v>
      </c>
      <c r="E51" s="2">
        <f t="shared" si="3"/>
        <v>0.16192437289404718</v>
      </c>
      <c r="F51" s="3">
        <v>2595</v>
      </c>
      <c r="G51" s="3">
        <v>0</v>
      </c>
      <c r="H51" s="3">
        <v>16026</v>
      </c>
      <c r="I51" s="3">
        <v>4373</v>
      </c>
      <c r="J51" s="3">
        <f t="shared" si="0"/>
        <v>11653</v>
      </c>
      <c r="K51" s="17" t="s">
        <v>26</v>
      </c>
      <c r="L51" s="18" t="s">
        <v>211</v>
      </c>
      <c r="M51" s="47" t="s">
        <v>212</v>
      </c>
    </row>
    <row r="52" spans="1:13" s="48" customFormat="1" ht="81.75" customHeight="1">
      <c r="A52" s="46">
        <v>48</v>
      </c>
      <c r="B52" s="16" t="s">
        <v>98</v>
      </c>
      <c r="C52" s="12" t="s">
        <v>238</v>
      </c>
      <c r="D52" s="1" t="s">
        <v>124</v>
      </c>
      <c r="E52" s="2">
        <f>(F52+G52)/H52</f>
        <v>0.82974079126875855</v>
      </c>
      <c r="F52" s="3">
        <v>3587</v>
      </c>
      <c r="G52" s="3">
        <v>2495</v>
      </c>
      <c r="H52" s="3">
        <v>7330</v>
      </c>
      <c r="I52" s="3">
        <v>5023</v>
      </c>
      <c r="J52" s="3">
        <f>H52-I52</f>
        <v>2307</v>
      </c>
      <c r="K52" s="22" t="s">
        <v>207</v>
      </c>
      <c r="L52" s="18" t="s">
        <v>110</v>
      </c>
      <c r="M52" s="47" t="s">
        <v>212</v>
      </c>
    </row>
    <row r="53" spans="1:13" s="48" customFormat="1" ht="132.75" customHeight="1">
      <c r="A53" s="46">
        <v>49</v>
      </c>
      <c r="B53" s="16" t="s">
        <v>98</v>
      </c>
      <c r="C53" s="12" t="s">
        <v>252</v>
      </c>
      <c r="D53" s="12" t="s">
        <v>124</v>
      </c>
      <c r="E53" s="2" t="e">
        <f t="shared" si="3"/>
        <v>#DIV/0!</v>
      </c>
      <c r="F53" s="3"/>
      <c r="G53" s="3"/>
      <c r="H53" s="3"/>
      <c r="I53" s="3"/>
      <c r="J53" s="3">
        <f t="shared" si="0"/>
        <v>0</v>
      </c>
      <c r="K53" s="24" t="s">
        <v>27</v>
      </c>
      <c r="L53" s="22" t="s">
        <v>53</v>
      </c>
      <c r="M53" s="47" t="s">
        <v>212</v>
      </c>
    </row>
    <row r="54" spans="1:13" s="48" customFormat="1" ht="90" customHeight="1">
      <c r="A54" s="46">
        <v>50</v>
      </c>
      <c r="B54" s="16" t="s">
        <v>98</v>
      </c>
      <c r="C54" s="12" t="s">
        <v>69</v>
      </c>
      <c r="D54" s="12" t="s">
        <v>239</v>
      </c>
      <c r="E54" s="2">
        <f t="shared" si="3"/>
        <v>0.29203680203045684</v>
      </c>
      <c r="F54" s="3">
        <v>1839</v>
      </c>
      <c r="G54" s="3">
        <v>2</v>
      </c>
      <c r="H54" s="3">
        <v>6304</v>
      </c>
      <c r="I54" s="3">
        <v>3533</v>
      </c>
      <c r="J54" s="3">
        <f t="shared" si="0"/>
        <v>2771</v>
      </c>
      <c r="K54" s="22" t="s">
        <v>70</v>
      </c>
      <c r="L54" s="24" t="s">
        <v>210</v>
      </c>
      <c r="M54" s="47" t="s">
        <v>212</v>
      </c>
    </row>
    <row r="55" spans="1:13" s="48" customFormat="1" ht="84.75" customHeight="1">
      <c r="A55" s="46">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47" t="s">
        <v>212</v>
      </c>
    </row>
    <row r="56" spans="1:13" s="48" customFormat="1" ht="96.75" customHeight="1">
      <c r="A56" s="46">
        <v>52</v>
      </c>
      <c r="B56" s="16" t="s">
        <v>99</v>
      </c>
      <c r="C56" s="1" t="s">
        <v>12</v>
      </c>
      <c r="D56" s="1" t="s">
        <v>88</v>
      </c>
      <c r="E56" s="2">
        <f t="shared" si="3"/>
        <v>0.87099811676082861</v>
      </c>
      <c r="F56" s="3">
        <v>896</v>
      </c>
      <c r="G56" s="3">
        <v>29</v>
      </c>
      <c r="H56" s="3">
        <v>1062</v>
      </c>
      <c r="I56" s="3">
        <v>630</v>
      </c>
      <c r="J56" s="3">
        <f t="shared" si="0"/>
        <v>432</v>
      </c>
      <c r="K56" s="17" t="s">
        <v>31</v>
      </c>
      <c r="L56" s="18" t="s">
        <v>188</v>
      </c>
      <c r="M56" s="47" t="s">
        <v>212</v>
      </c>
    </row>
    <row r="57" spans="1:13" s="48" customFormat="1" ht="100.5" customHeight="1">
      <c r="A57" s="46">
        <v>53</v>
      </c>
      <c r="B57" s="16" t="s">
        <v>99</v>
      </c>
      <c r="C57" s="1" t="s">
        <v>11</v>
      </c>
      <c r="D57" s="1" t="s">
        <v>88</v>
      </c>
      <c r="E57" s="2">
        <f t="shared" si="3"/>
        <v>0.90386427898209232</v>
      </c>
      <c r="F57" s="3">
        <v>4795</v>
      </c>
      <c r="G57" s="3">
        <v>0</v>
      </c>
      <c r="H57" s="3">
        <v>5305</v>
      </c>
      <c r="I57" s="3">
        <v>3151</v>
      </c>
      <c r="J57" s="3">
        <f t="shared" si="0"/>
        <v>2154</v>
      </c>
      <c r="K57" s="24" t="s">
        <v>30</v>
      </c>
      <c r="L57" s="24" t="s">
        <v>110</v>
      </c>
      <c r="M57" s="47" t="s">
        <v>212</v>
      </c>
    </row>
    <row r="58" spans="1:13" s="48" customFormat="1" ht="86.25" customHeight="1">
      <c r="A58" s="46">
        <v>54</v>
      </c>
      <c r="B58" s="16" t="s">
        <v>99</v>
      </c>
      <c r="C58" s="1" t="s">
        <v>187</v>
      </c>
      <c r="D58" s="1" t="s">
        <v>142</v>
      </c>
      <c r="E58" s="2">
        <f t="shared" si="3"/>
        <v>1.09596398736476</v>
      </c>
      <c r="F58" s="3">
        <v>199152</v>
      </c>
      <c r="G58" s="3">
        <v>0</v>
      </c>
      <c r="H58" s="3">
        <v>181714</v>
      </c>
      <c r="I58" s="3">
        <v>100723</v>
      </c>
      <c r="J58" s="3">
        <f t="shared" si="0"/>
        <v>80991</v>
      </c>
      <c r="K58" s="24" t="s">
        <v>32</v>
      </c>
      <c r="L58" s="24" t="s">
        <v>110</v>
      </c>
      <c r="M58" s="47" t="s">
        <v>212</v>
      </c>
    </row>
    <row r="59" spans="1:13" s="48" customFormat="1" ht="85.5" customHeight="1">
      <c r="A59" s="46">
        <v>55</v>
      </c>
      <c r="B59" s="16" t="s">
        <v>92</v>
      </c>
      <c r="C59" s="12" t="s">
        <v>0</v>
      </c>
      <c r="D59" s="1" t="s">
        <v>37</v>
      </c>
      <c r="E59" s="2" t="s">
        <v>109</v>
      </c>
      <c r="F59" s="3">
        <v>0</v>
      </c>
      <c r="G59" s="3">
        <v>0</v>
      </c>
      <c r="H59" s="3">
        <v>33675</v>
      </c>
      <c r="I59" s="3">
        <v>20145</v>
      </c>
      <c r="J59" s="3">
        <f t="shared" si="0"/>
        <v>13530</v>
      </c>
      <c r="K59" s="17" t="s">
        <v>18</v>
      </c>
      <c r="L59" s="17" t="s">
        <v>110</v>
      </c>
      <c r="M59" s="47" t="s">
        <v>212</v>
      </c>
    </row>
    <row r="60" spans="1:13" s="48" customFormat="1" ht="107.25" customHeight="1">
      <c r="A60" s="46">
        <v>56</v>
      </c>
      <c r="B60" s="16" t="s">
        <v>95</v>
      </c>
      <c r="C60" s="1" t="s">
        <v>253</v>
      </c>
      <c r="D60" s="12" t="s">
        <v>120</v>
      </c>
      <c r="E60" s="2">
        <f>(F60+G60)/H60</f>
        <v>0.23597946287519747</v>
      </c>
      <c r="F60" s="3">
        <v>3525</v>
      </c>
      <c r="G60" s="57">
        <v>60</v>
      </c>
      <c r="H60" s="3">
        <v>15192</v>
      </c>
      <c r="I60" s="3">
        <f>10557*0.9727</f>
        <v>10268.793900000001</v>
      </c>
      <c r="J60" s="3">
        <f t="shared" si="0"/>
        <v>4923.2060999999994</v>
      </c>
      <c r="K60" s="22" t="s">
        <v>62</v>
      </c>
      <c r="L60" s="22" t="s">
        <v>110</v>
      </c>
      <c r="M60" s="47" t="s">
        <v>212</v>
      </c>
    </row>
    <row r="61" spans="1:13" s="48" customFormat="1" ht="125.25" customHeight="1">
      <c r="A61" s="46">
        <v>57</v>
      </c>
      <c r="B61" s="16" t="s">
        <v>96</v>
      </c>
      <c r="C61" s="1" t="s">
        <v>1</v>
      </c>
      <c r="D61" s="1" t="s">
        <v>121</v>
      </c>
      <c r="E61" s="2">
        <f>(F61+G61)/H61</f>
        <v>0.2107336697771853</v>
      </c>
      <c r="F61" s="3">
        <v>17705</v>
      </c>
      <c r="G61" s="3">
        <v>0</v>
      </c>
      <c r="H61" s="3">
        <v>84016</v>
      </c>
      <c r="I61" s="3">
        <v>30411</v>
      </c>
      <c r="J61" s="3">
        <f t="shared" si="0"/>
        <v>53605</v>
      </c>
      <c r="K61" s="22" t="s">
        <v>226</v>
      </c>
      <c r="L61" s="22" t="s">
        <v>110</v>
      </c>
      <c r="M61" s="47" t="s">
        <v>212</v>
      </c>
    </row>
    <row r="62" spans="1:13" s="48" customFormat="1" ht="123" customHeight="1">
      <c r="A62" s="46">
        <v>58</v>
      </c>
      <c r="B62" s="16" t="s">
        <v>96</v>
      </c>
      <c r="C62" s="1" t="s">
        <v>2</v>
      </c>
      <c r="D62" s="1" t="s">
        <v>121</v>
      </c>
      <c r="E62" s="2">
        <f>(F62+G62)/H62</f>
        <v>0.3162936692348457</v>
      </c>
      <c r="F62" s="3">
        <v>38795</v>
      </c>
      <c r="G62" s="3">
        <v>0</v>
      </c>
      <c r="H62" s="3">
        <v>122655</v>
      </c>
      <c r="I62" s="3">
        <v>37055</v>
      </c>
      <c r="J62" s="3">
        <f t="shared" si="0"/>
        <v>85600</v>
      </c>
      <c r="K62" s="22" t="s">
        <v>227</v>
      </c>
      <c r="L62" s="22" t="s">
        <v>110</v>
      </c>
      <c r="M62" s="47" t="s">
        <v>212</v>
      </c>
    </row>
    <row r="63" spans="1:13" s="48" customFormat="1" ht="97.5" customHeight="1">
      <c r="A63" s="46">
        <v>59</v>
      </c>
      <c r="B63" s="16" t="s">
        <v>96</v>
      </c>
      <c r="C63" s="12" t="s">
        <v>262</v>
      </c>
      <c r="D63" s="1" t="s">
        <v>233</v>
      </c>
      <c r="E63" s="2" t="s">
        <v>109</v>
      </c>
      <c r="F63" s="3">
        <v>0</v>
      </c>
      <c r="G63" s="3">
        <v>0</v>
      </c>
      <c r="H63" s="3">
        <f>8975*0.89111</f>
        <v>7997.7122499999996</v>
      </c>
      <c r="I63" s="3">
        <f>5517*0.89111</f>
        <v>4916.2538699999996</v>
      </c>
      <c r="J63" s="3">
        <f t="shared" si="0"/>
        <v>3081.45838</v>
      </c>
      <c r="K63" s="22" t="s">
        <v>18</v>
      </c>
      <c r="L63" s="22" t="s">
        <v>110</v>
      </c>
      <c r="M63" s="47" t="s">
        <v>212</v>
      </c>
    </row>
    <row r="64" spans="1:13" s="48" customFormat="1" ht="108.75" customHeight="1">
      <c r="A64" s="46">
        <v>60</v>
      </c>
      <c r="B64" s="16" t="s">
        <v>96</v>
      </c>
      <c r="C64" s="12" t="s">
        <v>319</v>
      </c>
      <c r="D64" s="12" t="s">
        <v>146</v>
      </c>
      <c r="E64" s="2">
        <f>(F64+G64)/H64</f>
        <v>0.37738320979141526</v>
      </c>
      <c r="F64" s="3">
        <v>32838</v>
      </c>
      <c r="G64" s="3">
        <v>0</v>
      </c>
      <c r="H64" s="3">
        <v>87015</v>
      </c>
      <c r="I64" s="3">
        <v>31903</v>
      </c>
      <c r="J64" s="3">
        <f t="shared" si="0"/>
        <v>55112</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951EC57C-C1FC-4464-BBC5-1D7872F1EC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1"/>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2"/>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4"/>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9"/>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2"/>
  <headerFooter alignWithMargins="0"/>
  <drawing r:id="rId33"/>
  <legacyDrawing r:id="rId3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240</v>
      </c>
    </row>
    <row r="2" spans="1:13" ht="51" customHeight="1">
      <c r="A2" s="15"/>
      <c r="B2" s="15"/>
      <c r="C2" s="15"/>
      <c r="D2" s="15"/>
      <c r="E2" s="15"/>
      <c r="F2" s="15"/>
      <c r="G2" s="15"/>
      <c r="H2" s="15"/>
      <c r="I2" s="13"/>
      <c r="J2" s="13"/>
      <c r="K2" s="14"/>
      <c r="L2" s="14"/>
      <c r="M2" s="26"/>
    </row>
    <row r="3" spans="1:13" ht="42.75" customHeight="1">
      <c r="A3" s="103"/>
      <c r="B3" s="104" t="s">
        <v>103</v>
      </c>
      <c r="C3" s="104" t="s">
        <v>73</v>
      </c>
      <c r="D3" s="19"/>
      <c r="E3" s="105" t="s">
        <v>241</v>
      </c>
      <c r="F3" s="101" t="s">
        <v>106</v>
      </c>
      <c r="G3" s="101" t="s">
        <v>105</v>
      </c>
      <c r="H3" s="107" t="s">
        <v>104</v>
      </c>
      <c r="I3" s="28" t="s">
        <v>16</v>
      </c>
      <c r="J3" s="29"/>
      <c r="K3" s="102" t="s">
        <v>17</v>
      </c>
      <c r="L3" s="99" t="s">
        <v>38</v>
      </c>
      <c r="M3" s="101" t="s">
        <v>90</v>
      </c>
    </row>
    <row r="4" spans="1:13" ht="34.5" customHeight="1">
      <c r="A4" s="103"/>
      <c r="B4" s="104"/>
      <c r="C4" s="104"/>
      <c r="D4" s="20" t="s">
        <v>36</v>
      </c>
      <c r="E4" s="106"/>
      <c r="F4" s="102"/>
      <c r="G4" s="102"/>
      <c r="H4" s="97"/>
      <c r="I4" s="21" t="s">
        <v>14</v>
      </c>
      <c r="J4" s="21" t="s">
        <v>15</v>
      </c>
      <c r="K4" s="102"/>
      <c r="L4" s="100"/>
      <c r="M4" s="101"/>
    </row>
    <row r="5" spans="1:13" s="48" customFormat="1" ht="90" customHeight="1">
      <c r="A5" s="46">
        <v>1</v>
      </c>
      <c r="B5" s="16" t="s">
        <v>102</v>
      </c>
      <c r="C5" s="12" t="s">
        <v>80</v>
      </c>
      <c r="D5" s="1" t="s">
        <v>232</v>
      </c>
      <c r="E5" s="2">
        <f>(F5+G5)/H5</f>
        <v>0.3318127511675899</v>
      </c>
      <c r="F5" s="3">
        <v>7020</v>
      </c>
      <c r="G5" s="3">
        <v>2145</v>
      </c>
      <c r="H5" s="3">
        <v>27621</v>
      </c>
      <c r="I5" s="3">
        <v>16206</v>
      </c>
      <c r="J5" s="3">
        <f t="shared" ref="J5:J36" si="0">H5-I5</f>
        <v>11415</v>
      </c>
      <c r="K5" s="22" t="s">
        <v>34</v>
      </c>
      <c r="L5" s="22" t="s">
        <v>52</v>
      </c>
      <c r="M5" s="47" t="s">
        <v>212</v>
      </c>
    </row>
    <row r="6" spans="1:13" s="48" customFormat="1" ht="117" customHeight="1">
      <c r="A6" s="46">
        <v>2</v>
      </c>
      <c r="B6" s="16" t="s">
        <v>102</v>
      </c>
      <c r="C6" s="12" t="s">
        <v>81</v>
      </c>
      <c r="D6" s="1" t="s">
        <v>126</v>
      </c>
      <c r="E6" s="2">
        <f>(F6+G6)/H6</f>
        <v>0.53929147279679368</v>
      </c>
      <c r="F6" s="4">
        <v>57987</v>
      </c>
      <c r="G6" s="4">
        <v>545</v>
      </c>
      <c r="H6" s="4">
        <v>108535</v>
      </c>
      <c r="I6" s="4">
        <v>44722</v>
      </c>
      <c r="J6" s="4">
        <f t="shared" si="0"/>
        <v>63813</v>
      </c>
      <c r="K6" s="22" t="s">
        <v>60</v>
      </c>
      <c r="L6" s="22" t="s">
        <v>205</v>
      </c>
      <c r="M6" s="47" t="s">
        <v>212</v>
      </c>
    </row>
    <row r="7" spans="1:13" s="48" customFormat="1" ht="95.25" customHeight="1">
      <c r="A7" s="46">
        <v>3</v>
      </c>
      <c r="B7" s="16" t="s">
        <v>100</v>
      </c>
      <c r="C7" s="12" t="s">
        <v>249</v>
      </c>
      <c r="D7" s="1" t="s">
        <v>126</v>
      </c>
      <c r="E7" s="2">
        <f>(F7+G7)/H7</f>
        <v>0.27108994928061275</v>
      </c>
      <c r="F7" s="4">
        <v>6519</v>
      </c>
      <c r="G7" s="4">
        <v>1338</v>
      </c>
      <c r="H7" s="4">
        <v>28983</v>
      </c>
      <c r="I7" s="4">
        <f>16168*0.74747</f>
        <v>12085.09496</v>
      </c>
      <c r="J7" s="4">
        <f t="shared" si="0"/>
        <v>16897.905039999998</v>
      </c>
      <c r="K7" s="22" t="s">
        <v>33</v>
      </c>
      <c r="L7" s="22" t="s">
        <v>147</v>
      </c>
      <c r="M7" s="47" t="s">
        <v>212</v>
      </c>
    </row>
    <row r="8" spans="1:13" s="48" customFormat="1" ht="163.5" customHeight="1">
      <c r="A8" s="46">
        <v>4</v>
      </c>
      <c r="B8" s="16" t="s">
        <v>100</v>
      </c>
      <c r="C8" s="12" t="s">
        <v>75</v>
      </c>
      <c r="D8" s="1" t="s">
        <v>126</v>
      </c>
      <c r="E8" s="2">
        <f>(F8+G8)/H8</f>
        <v>0.68467882668089408</v>
      </c>
      <c r="F8" s="4">
        <v>119801</v>
      </c>
      <c r="G8" s="4">
        <v>3396</v>
      </c>
      <c r="H8" s="51">
        <v>179934</v>
      </c>
      <c r="I8" s="51">
        <v>49217</v>
      </c>
      <c r="J8" s="51">
        <f t="shared" si="0"/>
        <v>130717</v>
      </c>
      <c r="K8" s="23" t="s">
        <v>200</v>
      </c>
      <c r="L8" s="23" t="s">
        <v>150</v>
      </c>
      <c r="M8" s="47" t="s">
        <v>212</v>
      </c>
    </row>
    <row r="9" spans="1:13" s="48" customFormat="1" ht="95.25" customHeight="1">
      <c r="A9" s="46">
        <v>5</v>
      </c>
      <c r="B9" s="16" t="s">
        <v>100</v>
      </c>
      <c r="C9" s="12" t="s">
        <v>125</v>
      </c>
      <c r="D9" s="1" t="s">
        <v>233</v>
      </c>
      <c r="E9" s="52" t="s">
        <v>109</v>
      </c>
      <c r="F9" s="3">
        <v>0</v>
      </c>
      <c r="G9" s="3">
        <v>0</v>
      </c>
      <c r="H9" s="3">
        <v>8864</v>
      </c>
      <c r="I9" s="3">
        <v>4371</v>
      </c>
      <c r="J9" s="3">
        <f t="shared" si="0"/>
        <v>4493</v>
      </c>
      <c r="K9" s="24" t="s">
        <v>18</v>
      </c>
      <c r="L9" s="24" t="s">
        <v>110</v>
      </c>
      <c r="M9" s="47" t="s">
        <v>212</v>
      </c>
    </row>
    <row r="10" spans="1:13" s="48" customFormat="1" ht="106.5" customHeight="1">
      <c r="A10" s="46">
        <v>6</v>
      </c>
      <c r="B10" s="16" t="s">
        <v>299</v>
      </c>
      <c r="C10" s="1" t="s">
        <v>243</v>
      </c>
      <c r="D10" s="12" t="s">
        <v>132</v>
      </c>
      <c r="E10" s="2">
        <f>(F10+G10)/H10</f>
        <v>0.223836945266944</v>
      </c>
      <c r="F10" s="3">
        <v>12319</v>
      </c>
      <c r="G10" s="3">
        <v>3</v>
      </c>
      <c r="H10" s="3">
        <v>55049</v>
      </c>
      <c r="I10" s="3">
        <f>13748*0.75334</f>
        <v>10356.918320000001</v>
      </c>
      <c r="J10" s="3">
        <f t="shared" si="0"/>
        <v>44692.081680000003</v>
      </c>
      <c r="K10" s="22" t="s">
        <v>86</v>
      </c>
      <c r="L10" s="22" t="s">
        <v>204</v>
      </c>
      <c r="M10" s="47" t="s">
        <v>212</v>
      </c>
    </row>
    <row r="11" spans="1:13" s="48" customFormat="1" ht="132" customHeight="1">
      <c r="A11" s="46">
        <v>7</v>
      </c>
      <c r="B11" s="16" t="s">
        <v>102</v>
      </c>
      <c r="C11" s="12" t="s">
        <v>190</v>
      </c>
      <c r="D11" s="1" t="s">
        <v>233</v>
      </c>
      <c r="E11" s="2">
        <f>(F11+G11)/30021</f>
        <v>0.12427967089703874</v>
      </c>
      <c r="F11" s="3">
        <v>3721</v>
      </c>
      <c r="G11" s="3">
        <v>10</v>
      </c>
      <c r="H11" s="3">
        <v>31690</v>
      </c>
      <c r="I11" s="3">
        <f>25304*0.80279</f>
        <v>20313.798159999998</v>
      </c>
      <c r="J11" s="3">
        <f t="shared" si="0"/>
        <v>11376.201840000002</v>
      </c>
      <c r="K11" s="22" t="s">
        <v>134</v>
      </c>
      <c r="L11" s="22" t="s">
        <v>51</v>
      </c>
      <c r="M11" s="47" t="s">
        <v>212</v>
      </c>
    </row>
    <row r="12" spans="1:13" s="48" customFormat="1" ht="96.75" customHeight="1">
      <c r="A12" s="46">
        <v>8</v>
      </c>
      <c r="B12" s="16" t="s">
        <v>102</v>
      </c>
      <c r="C12" s="12" t="s">
        <v>242</v>
      </c>
      <c r="D12" s="1" t="s">
        <v>233</v>
      </c>
      <c r="E12" s="2" t="s">
        <v>109</v>
      </c>
      <c r="F12" s="3">
        <v>0</v>
      </c>
      <c r="G12" s="3">
        <v>0</v>
      </c>
      <c r="H12" s="3">
        <v>13679</v>
      </c>
      <c r="I12" s="3">
        <f>8144*0.75476</f>
        <v>6146.7654400000001</v>
      </c>
      <c r="J12" s="3">
        <f t="shared" si="0"/>
        <v>7532.2345599999999</v>
      </c>
      <c r="K12" s="24" t="s">
        <v>18</v>
      </c>
      <c r="L12" s="24" t="s">
        <v>110</v>
      </c>
      <c r="M12" s="47" t="s">
        <v>212</v>
      </c>
    </row>
    <row r="13" spans="1:13" s="48" customFormat="1" ht="101.25" customHeight="1">
      <c r="A13" s="46">
        <v>9</v>
      </c>
      <c r="B13" s="16" t="s">
        <v>102</v>
      </c>
      <c r="C13" s="12" t="s">
        <v>133</v>
      </c>
      <c r="D13" s="1" t="s">
        <v>233</v>
      </c>
      <c r="E13" s="2" t="s">
        <v>109</v>
      </c>
      <c r="F13" s="3">
        <v>0</v>
      </c>
      <c r="G13" s="3">
        <v>0</v>
      </c>
      <c r="H13" s="3">
        <v>9053</v>
      </c>
      <c r="I13" s="3">
        <v>3774</v>
      </c>
      <c r="J13" s="3">
        <f t="shared" si="0"/>
        <v>5279</v>
      </c>
      <c r="K13" s="24" t="s">
        <v>18</v>
      </c>
      <c r="L13" s="24" t="s">
        <v>110</v>
      </c>
      <c r="M13" s="47" t="s">
        <v>212</v>
      </c>
    </row>
    <row r="14" spans="1:13" s="48" customFormat="1" ht="127.5" customHeight="1">
      <c r="A14" s="46">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47" t="s">
        <v>212</v>
      </c>
    </row>
    <row r="15" spans="1:13" s="48" customFormat="1" ht="99.75" customHeight="1">
      <c r="A15" s="46">
        <v>11</v>
      </c>
      <c r="B15" s="16" t="s">
        <v>102</v>
      </c>
      <c r="C15" s="12" t="s">
        <v>257</v>
      </c>
      <c r="D15" s="12" t="s">
        <v>148</v>
      </c>
      <c r="E15" s="2">
        <f t="shared" si="1"/>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258</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305</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203</v>
      </c>
      <c r="M17" s="47" t="s">
        <v>212</v>
      </c>
    </row>
    <row r="18" spans="1:13" s="48" customFormat="1" ht="135.75" customHeight="1">
      <c r="A18" s="46">
        <v>14</v>
      </c>
      <c r="B18" s="16" t="s">
        <v>94</v>
      </c>
      <c r="C18" s="12" t="s">
        <v>306</v>
      </c>
      <c r="D18" s="1" t="s">
        <v>235</v>
      </c>
      <c r="E18" s="2">
        <f t="shared" si="1"/>
        <v>0.19735823547175135</v>
      </c>
      <c r="F18" s="3">
        <v>6814</v>
      </c>
      <c r="G18" s="3">
        <v>190</v>
      </c>
      <c r="H18" s="3">
        <f>39355*0.90176</f>
        <v>35488.764799999997</v>
      </c>
      <c r="I18" s="49">
        <f>22848*0.90176</f>
        <v>20603.412479999999</v>
      </c>
      <c r="J18" s="49">
        <f t="shared" si="0"/>
        <v>14885.352319999998</v>
      </c>
      <c r="K18" s="22" t="s">
        <v>307</v>
      </c>
      <c r="L18" s="22" t="s">
        <v>118</v>
      </c>
      <c r="M18" s="47" t="s">
        <v>212</v>
      </c>
    </row>
    <row r="19" spans="1:13" s="48" customFormat="1" ht="114" customHeight="1">
      <c r="A19" s="46">
        <v>15</v>
      </c>
      <c r="B19" s="16" t="s">
        <v>94</v>
      </c>
      <c r="C19" s="12" t="s">
        <v>192</v>
      </c>
      <c r="D19" s="1" t="s">
        <v>236</v>
      </c>
      <c r="E19" s="2">
        <f t="shared" si="1"/>
        <v>0.24453678514842606</v>
      </c>
      <c r="F19" s="3">
        <v>7528</v>
      </c>
      <c r="G19" s="3">
        <v>652</v>
      </c>
      <c r="H19" s="3">
        <v>33451</v>
      </c>
      <c r="I19" s="49">
        <v>21263</v>
      </c>
      <c r="J19" s="49">
        <f t="shared" si="0"/>
        <v>12188</v>
      </c>
      <c r="K19" s="22" t="s">
        <v>58</v>
      </c>
      <c r="L19" s="22" t="s">
        <v>118</v>
      </c>
      <c r="M19" s="47" t="s">
        <v>212</v>
      </c>
    </row>
    <row r="20" spans="1:13" s="48" customFormat="1" ht="96" customHeight="1">
      <c r="A20" s="46">
        <v>16</v>
      </c>
      <c r="B20" s="16" t="s">
        <v>94</v>
      </c>
      <c r="C20" s="12" t="s">
        <v>193</v>
      </c>
      <c r="D20" s="1" t="s">
        <v>43</v>
      </c>
      <c r="E20" s="2">
        <f t="shared" si="1"/>
        <v>0.19180246467747031</v>
      </c>
      <c r="F20" s="3">
        <v>4249</v>
      </c>
      <c r="G20" s="3">
        <v>0</v>
      </c>
      <c r="H20" s="3">
        <v>22153</v>
      </c>
      <c r="I20" s="3">
        <v>12057</v>
      </c>
      <c r="J20" s="3">
        <f t="shared" si="0"/>
        <v>10096</v>
      </c>
      <c r="K20" s="22" t="s">
        <v>23</v>
      </c>
      <c r="L20" s="22" t="s">
        <v>110</v>
      </c>
      <c r="M20" s="47" t="s">
        <v>212</v>
      </c>
    </row>
    <row r="21" spans="1:13" s="48" customFormat="1" ht="108" customHeight="1">
      <c r="A21" s="46">
        <v>17</v>
      </c>
      <c r="B21" s="16" t="s">
        <v>94</v>
      </c>
      <c r="C21" s="12" t="s">
        <v>194</v>
      </c>
      <c r="D21" s="12" t="s">
        <v>117</v>
      </c>
      <c r="E21" s="2">
        <f t="shared" si="1"/>
        <v>0.1297981310420554</v>
      </c>
      <c r="F21" s="3">
        <v>12721</v>
      </c>
      <c r="G21" s="3">
        <v>4183</v>
      </c>
      <c r="H21" s="3">
        <v>130233</v>
      </c>
      <c r="I21" s="3">
        <v>60930</v>
      </c>
      <c r="J21" s="3">
        <f t="shared" si="0"/>
        <v>69303</v>
      </c>
      <c r="K21" s="22" t="s">
        <v>68</v>
      </c>
      <c r="L21" s="22" t="s">
        <v>118</v>
      </c>
      <c r="M21" s="47" t="s">
        <v>212</v>
      </c>
    </row>
    <row r="22" spans="1:13" s="48" customFormat="1" ht="143.25" customHeight="1">
      <c r="A22" s="46">
        <v>18</v>
      </c>
      <c r="B22" s="16" t="s">
        <v>94</v>
      </c>
      <c r="C22" s="12" t="s">
        <v>195</v>
      </c>
      <c r="D22" s="12" t="s">
        <v>119</v>
      </c>
      <c r="E22" s="2">
        <f t="shared" si="1"/>
        <v>0.17894392854225102</v>
      </c>
      <c r="F22" s="53">
        <v>14196</v>
      </c>
      <c r="G22" s="53">
        <v>12088</v>
      </c>
      <c r="H22" s="53">
        <v>146884</v>
      </c>
      <c r="I22" s="54">
        <v>65528</v>
      </c>
      <c r="J22" s="54">
        <f t="shared" si="0"/>
        <v>81356</v>
      </c>
      <c r="K22" s="55" t="s">
        <v>63</v>
      </c>
      <c r="L22" s="22" t="s">
        <v>118</v>
      </c>
      <c r="M22" s="47" t="s">
        <v>212</v>
      </c>
    </row>
    <row r="23" spans="1:13" s="48" customFormat="1" ht="141.75" customHeight="1">
      <c r="A23" s="46">
        <v>19</v>
      </c>
      <c r="B23" s="16" t="s">
        <v>94</v>
      </c>
      <c r="C23" s="12" t="s">
        <v>196</v>
      </c>
      <c r="D23" s="12" t="s">
        <v>119</v>
      </c>
      <c r="E23" s="2">
        <f t="shared" si="1"/>
        <v>0.20388721132990262</v>
      </c>
      <c r="F23" s="3">
        <v>4707</v>
      </c>
      <c r="G23" s="3">
        <v>87</v>
      </c>
      <c r="H23" s="3">
        <v>23513</v>
      </c>
      <c r="I23" s="3">
        <v>13422</v>
      </c>
      <c r="J23" s="3">
        <f t="shared" si="0"/>
        <v>10091</v>
      </c>
      <c r="K23" s="22" t="s">
        <v>64</v>
      </c>
      <c r="L23" s="22" t="s">
        <v>118</v>
      </c>
      <c r="M23" s="47" t="s">
        <v>212</v>
      </c>
    </row>
    <row r="24" spans="1:13" s="48" customFormat="1" ht="142.5" customHeight="1">
      <c r="A24" s="46">
        <v>20</v>
      </c>
      <c r="B24" s="16" t="s">
        <v>94</v>
      </c>
      <c r="C24" s="12" t="s">
        <v>318</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47" t="s">
        <v>212</v>
      </c>
    </row>
    <row r="25" spans="1:13" s="48" customFormat="1" ht="151.5" customHeight="1">
      <c r="A25" s="46">
        <v>21</v>
      </c>
      <c r="B25" s="16" t="s">
        <v>94</v>
      </c>
      <c r="C25" s="12" t="s">
        <v>198</v>
      </c>
      <c r="D25" s="1" t="s">
        <v>138</v>
      </c>
      <c r="E25" s="2">
        <f t="shared" si="1"/>
        <v>0.40064102564102566</v>
      </c>
      <c r="F25" s="3">
        <v>72216</v>
      </c>
      <c r="G25" s="3">
        <v>16784</v>
      </c>
      <c r="H25" s="3">
        <v>222144</v>
      </c>
      <c r="I25" s="3">
        <v>43074</v>
      </c>
      <c r="J25" s="3">
        <f t="shared" si="0"/>
        <v>179070</v>
      </c>
      <c r="K25" s="22" t="s">
        <v>24</v>
      </c>
      <c r="L25" s="22" t="s">
        <v>47</v>
      </c>
      <c r="M25" s="47" t="s">
        <v>212</v>
      </c>
    </row>
    <row r="26" spans="1:13" s="48" customFormat="1" ht="154.5" customHeight="1">
      <c r="A26" s="46">
        <v>22</v>
      </c>
      <c r="B26" s="16" t="s">
        <v>94</v>
      </c>
      <c r="C26" s="12" t="s">
        <v>199</v>
      </c>
      <c r="D26" s="1" t="s">
        <v>40</v>
      </c>
      <c r="E26" s="2">
        <f t="shared" si="1"/>
        <v>0.54667011407797417</v>
      </c>
      <c r="F26" s="3">
        <v>209797</v>
      </c>
      <c r="G26" s="3">
        <v>139066</v>
      </c>
      <c r="H26" s="3">
        <v>638160</v>
      </c>
      <c r="I26" s="3">
        <v>142173</v>
      </c>
      <c r="J26" s="3">
        <f t="shared" si="0"/>
        <v>495987</v>
      </c>
      <c r="K26" s="22" t="s">
        <v>56</v>
      </c>
      <c r="L26" s="22" t="s">
        <v>41</v>
      </c>
      <c r="M26" s="47" t="s">
        <v>212</v>
      </c>
    </row>
    <row r="27" spans="1:13" s="48" customFormat="1" ht="277.5" customHeight="1">
      <c r="A27" s="46">
        <v>23</v>
      </c>
      <c r="B27" s="16" t="s">
        <v>101</v>
      </c>
      <c r="C27" s="1" t="s">
        <v>317</v>
      </c>
      <c r="D27" s="12" t="s">
        <v>129</v>
      </c>
      <c r="E27" s="2">
        <f t="shared" si="1"/>
        <v>0.42540365984930034</v>
      </c>
      <c r="F27" s="3">
        <v>1656</v>
      </c>
      <c r="G27" s="3">
        <v>320</v>
      </c>
      <c r="H27" s="3">
        <v>4645</v>
      </c>
      <c r="I27" s="3">
        <v>306</v>
      </c>
      <c r="J27" s="3">
        <f t="shared" si="0"/>
        <v>4339</v>
      </c>
      <c r="K27" s="22" t="s">
        <v>309</v>
      </c>
      <c r="L27" s="22" t="s">
        <v>213</v>
      </c>
      <c r="M27" s="47" t="s">
        <v>212</v>
      </c>
    </row>
    <row r="28" spans="1:13" s="48" customFormat="1" ht="97.5" customHeight="1">
      <c r="A28" s="46">
        <v>24</v>
      </c>
      <c r="B28" s="16" t="s">
        <v>101</v>
      </c>
      <c r="C28" s="1" t="s">
        <v>320</v>
      </c>
      <c r="D28" s="12" t="s">
        <v>130</v>
      </c>
      <c r="E28" s="2">
        <f t="shared" si="1"/>
        <v>0.39513855019816913</v>
      </c>
      <c r="F28" s="3">
        <v>68481</v>
      </c>
      <c r="G28" s="3">
        <v>2005</v>
      </c>
      <c r="H28" s="3">
        <v>178383</v>
      </c>
      <c r="I28" s="3">
        <v>60967</v>
      </c>
      <c r="J28" s="3">
        <f t="shared" si="0"/>
        <v>117416</v>
      </c>
      <c r="K28" s="22" t="s">
        <v>131</v>
      </c>
      <c r="L28" s="22" t="s">
        <v>214</v>
      </c>
      <c r="M28" s="47" t="s">
        <v>212</v>
      </c>
    </row>
    <row r="29" spans="1:13" s="48" customFormat="1" ht="153" customHeight="1">
      <c r="A29" s="46">
        <v>25</v>
      </c>
      <c r="B29" s="16" t="s">
        <v>97</v>
      </c>
      <c r="C29" s="1" t="s">
        <v>3</v>
      </c>
      <c r="D29" s="1" t="s">
        <v>122</v>
      </c>
      <c r="E29" s="2">
        <f t="shared" si="1"/>
        <v>6.1159578335150858E-2</v>
      </c>
      <c r="F29" s="3">
        <v>2205</v>
      </c>
      <c r="G29" s="3">
        <v>487</v>
      </c>
      <c r="H29" s="3">
        <v>44016</v>
      </c>
      <c r="I29" s="3">
        <v>22616</v>
      </c>
      <c r="J29" s="3">
        <f t="shared" si="0"/>
        <v>21400</v>
      </c>
      <c r="K29" s="22" t="s">
        <v>215</v>
      </c>
      <c r="L29" s="22" t="s">
        <v>216</v>
      </c>
      <c r="M29" s="47" t="s">
        <v>212</v>
      </c>
    </row>
    <row r="30" spans="1:13" s="48" customFormat="1" ht="127.5" customHeight="1">
      <c r="A30" s="46">
        <v>26</v>
      </c>
      <c r="B30" s="16" t="s">
        <v>97</v>
      </c>
      <c r="C30" s="1" t="s">
        <v>244</v>
      </c>
      <c r="D30" s="1" t="s">
        <v>123</v>
      </c>
      <c r="E30" s="2">
        <f t="shared" si="1"/>
        <v>0.19823374324747875</v>
      </c>
      <c r="F30" s="3">
        <v>3900</v>
      </c>
      <c r="G30" s="3">
        <v>6852</v>
      </c>
      <c r="H30" s="3">
        <v>54239</v>
      </c>
      <c r="I30" s="3">
        <f>24978*0.74198</f>
        <v>18533.176439999999</v>
      </c>
      <c r="J30" s="3">
        <f t="shared" si="0"/>
        <v>35705.823560000004</v>
      </c>
      <c r="K30" s="22" t="s">
        <v>217</v>
      </c>
      <c r="L30" s="22" t="s">
        <v>218</v>
      </c>
      <c r="M30" s="47" t="s">
        <v>212</v>
      </c>
    </row>
    <row r="31" spans="1:13" s="48" customFormat="1" ht="210.75" customHeight="1">
      <c r="A31" s="46">
        <v>27</v>
      </c>
      <c r="B31" s="16" t="s">
        <v>97</v>
      </c>
      <c r="C31" s="1" t="s">
        <v>4</v>
      </c>
      <c r="D31" s="1" t="s">
        <v>123</v>
      </c>
      <c r="E31" s="2">
        <f t="shared" si="1"/>
        <v>0.13272575137384382</v>
      </c>
      <c r="F31" s="3">
        <v>11738</v>
      </c>
      <c r="G31" s="3">
        <v>0</v>
      </c>
      <c r="H31" s="3">
        <v>88438</v>
      </c>
      <c r="I31" s="3">
        <v>23122</v>
      </c>
      <c r="J31" s="3">
        <f t="shared" si="0"/>
        <v>65316</v>
      </c>
      <c r="K31" s="22" t="s">
        <v>107</v>
      </c>
      <c r="L31" s="22" t="s">
        <v>219</v>
      </c>
      <c r="M31" s="47" t="s">
        <v>212</v>
      </c>
    </row>
    <row r="32" spans="1:13" s="48" customFormat="1" ht="132.75" customHeight="1">
      <c r="A32" s="46">
        <v>28</v>
      </c>
      <c r="B32" s="16" t="s">
        <v>97</v>
      </c>
      <c r="C32" s="1" t="s">
        <v>5</v>
      </c>
      <c r="D32" s="1" t="s">
        <v>229</v>
      </c>
      <c r="E32" s="2">
        <f t="shared" si="1"/>
        <v>9.0449235216186918E-2</v>
      </c>
      <c r="F32" s="3">
        <v>3755</v>
      </c>
      <c r="G32" s="3">
        <v>0</v>
      </c>
      <c r="H32" s="3">
        <v>41515</v>
      </c>
      <c r="I32" s="3">
        <v>24319</v>
      </c>
      <c r="J32" s="3">
        <f t="shared" si="0"/>
        <v>17196</v>
      </c>
      <c r="K32" s="22" t="s">
        <v>220</v>
      </c>
      <c r="L32" s="22" t="s">
        <v>110</v>
      </c>
      <c r="M32" s="47" t="s">
        <v>212</v>
      </c>
    </row>
    <row r="33" spans="1:13" s="48" customFormat="1" ht="131.25" customHeight="1">
      <c r="A33" s="46">
        <v>29</v>
      </c>
      <c r="B33" s="16" t="s">
        <v>97</v>
      </c>
      <c r="C33" s="12" t="s">
        <v>6</v>
      </c>
      <c r="D33" s="1" t="s">
        <v>221</v>
      </c>
      <c r="E33" s="2">
        <f t="shared" si="1"/>
        <v>0.26192106909420371</v>
      </c>
      <c r="F33" s="3">
        <v>89079</v>
      </c>
      <c r="G33" s="3">
        <v>8056</v>
      </c>
      <c r="H33" s="3">
        <v>370856</v>
      </c>
      <c r="I33" s="3">
        <v>130348</v>
      </c>
      <c r="J33" s="3">
        <f t="shared" si="0"/>
        <v>240508</v>
      </c>
      <c r="K33" s="22" t="s">
        <v>25</v>
      </c>
      <c r="L33" s="22" t="s">
        <v>39</v>
      </c>
      <c r="M33" s="47" t="s">
        <v>212</v>
      </c>
    </row>
    <row r="34" spans="1:13" s="48" customFormat="1" ht="104.25" customHeight="1">
      <c r="A34" s="46">
        <v>30</v>
      </c>
      <c r="B34" s="16" t="s">
        <v>93</v>
      </c>
      <c r="C34" s="12" t="s">
        <v>313</v>
      </c>
      <c r="D34" s="1" t="s">
        <v>111</v>
      </c>
      <c r="E34" s="56">
        <f t="shared" si="1"/>
        <v>1.693134049509575E-3</v>
      </c>
      <c r="F34" s="3">
        <v>29</v>
      </c>
      <c r="G34" s="3">
        <v>0</v>
      </c>
      <c r="H34" s="3">
        <v>17128</v>
      </c>
      <c r="I34" s="3">
        <v>9416</v>
      </c>
      <c r="J34" s="3">
        <f t="shared" si="0"/>
        <v>7712</v>
      </c>
      <c r="K34" s="22" t="s">
        <v>302</v>
      </c>
      <c r="L34" s="22" t="s">
        <v>110</v>
      </c>
      <c r="M34" s="47" t="s">
        <v>212</v>
      </c>
    </row>
    <row r="35" spans="1:13" s="48" customFormat="1" ht="90" customHeight="1">
      <c r="A35" s="46">
        <v>31</v>
      </c>
      <c r="B35" s="16" t="s">
        <v>93</v>
      </c>
      <c r="C35" s="12" t="s">
        <v>72</v>
      </c>
      <c r="D35" s="1" t="s">
        <v>42</v>
      </c>
      <c r="E35" s="2" t="s">
        <v>109</v>
      </c>
      <c r="F35" s="3">
        <v>0</v>
      </c>
      <c r="G35" s="3">
        <v>0</v>
      </c>
      <c r="H35" s="3">
        <v>65425</v>
      </c>
      <c r="I35" s="3">
        <v>42414</v>
      </c>
      <c r="J35" s="3">
        <f t="shared" si="0"/>
        <v>23011</v>
      </c>
      <c r="K35" s="24" t="s">
        <v>18</v>
      </c>
      <c r="L35" s="24" t="s">
        <v>110</v>
      </c>
      <c r="M35" s="47" t="s">
        <v>212</v>
      </c>
    </row>
    <row r="36" spans="1:13" s="48" customFormat="1" ht="148.5" customHeight="1">
      <c r="A36" s="46">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47" t="s">
        <v>212</v>
      </c>
    </row>
    <row r="37" spans="1:13" s="48" customFormat="1" ht="143.25" customHeight="1">
      <c r="A37" s="46">
        <v>33</v>
      </c>
      <c r="B37" s="16" t="s">
        <v>93</v>
      </c>
      <c r="C37" s="12" t="s">
        <v>113</v>
      </c>
      <c r="D37" s="1" t="s">
        <v>114</v>
      </c>
      <c r="E37" s="2">
        <f>(F37+G37)/H37</f>
        <v>0.13517797300969114</v>
      </c>
      <c r="F37" s="57">
        <v>20895</v>
      </c>
      <c r="G37" s="57">
        <v>0</v>
      </c>
      <c r="H37" s="57">
        <v>154574</v>
      </c>
      <c r="I37" s="57">
        <v>86312</v>
      </c>
      <c r="J37" s="57">
        <f t="shared" ref="J37:J64" si="2">H37-I37</f>
        <v>68262</v>
      </c>
      <c r="K37" s="22" t="s">
        <v>20</v>
      </c>
      <c r="L37" s="22" t="s">
        <v>110</v>
      </c>
      <c r="M37" s="47" t="s">
        <v>212</v>
      </c>
    </row>
    <row r="38" spans="1:13" s="48" customFormat="1" ht="225.75" customHeight="1">
      <c r="A38" s="46">
        <v>34</v>
      </c>
      <c r="B38" s="16" t="s">
        <v>93</v>
      </c>
      <c r="C38" s="12" t="s">
        <v>245</v>
      </c>
      <c r="D38" s="1" t="s">
        <v>115</v>
      </c>
      <c r="E38" s="2">
        <f>(F38+G38)/H38</f>
        <v>0.15681410796318751</v>
      </c>
      <c r="F38" s="3">
        <v>22869</v>
      </c>
      <c r="G38" s="3">
        <v>78787</v>
      </c>
      <c r="H38" s="49">
        <v>648258</v>
      </c>
      <c r="I38" s="3">
        <f>285204*0.85802</f>
        <v>244710.73608</v>
      </c>
      <c r="J38" s="3">
        <f t="shared" si="2"/>
        <v>403547.26392</v>
      </c>
      <c r="K38" s="22" t="s">
        <v>21</v>
      </c>
      <c r="L38" s="22" t="s">
        <v>189</v>
      </c>
      <c r="M38" s="47" t="s">
        <v>212</v>
      </c>
    </row>
    <row r="39" spans="1:13" s="48" customFormat="1" ht="94.5" customHeight="1">
      <c r="A39" s="46">
        <v>35</v>
      </c>
      <c r="B39" s="16" t="s">
        <v>93</v>
      </c>
      <c r="C39" s="1" t="s">
        <v>259</v>
      </c>
      <c r="D39" s="1" t="s">
        <v>201</v>
      </c>
      <c r="E39" s="2">
        <f>(F39+G39)/H39</f>
        <v>0.25829821684346005</v>
      </c>
      <c r="F39" s="3">
        <v>5803</v>
      </c>
      <c r="G39" s="3">
        <v>6640</v>
      </c>
      <c r="H39" s="3">
        <v>48173</v>
      </c>
      <c r="I39" s="3">
        <f>6011*0.80986</f>
        <v>4868.0684600000004</v>
      </c>
      <c r="J39" s="3">
        <f t="shared" si="2"/>
        <v>43304.931539999998</v>
      </c>
      <c r="K39" s="22" t="s">
        <v>222</v>
      </c>
      <c r="L39" s="22" t="s">
        <v>223</v>
      </c>
      <c r="M39" s="47" t="s">
        <v>212</v>
      </c>
    </row>
    <row r="40" spans="1:13" s="48" customFormat="1" ht="86.25" customHeight="1">
      <c r="A40" s="46">
        <v>36</v>
      </c>
      <c r="B40" s="16" t="s">
        <v>93</v>
      </c>
      <c r="C40" s="12" t="s">
        <v>260</v>
      </c>
      <c r="D40" s="1" t="s">
        <v>71</v>
      </c>
      <c r="E40" s="2" t="s">
        <v>109</v>
      </c>
      <c r="F40" s="3">
        <v>0</v>
      </c>
      <c r="G40" s="3">
        <v>0</v>
      </c>
      <c r="H40" s="3">
        <v>4117</v>
      </c>
      <c r="I40" s="3">
        <f>6688*0.27168</f>
        <v>1816.9958399999998</v>
      </c>
      <c r="J40" s="3">
        <f t="shared" si="2"/>
        <v>2300.0041600000004</v>
      </c>
      <c r="K40" s="24" t="s">
        <v>18</v>
      </c>
      <c r="L40" s="24" t="s">
        <v>110</v>
      </c>
      <c r="M40" s="47" t="s">
        <v>212</v>
      </c>
    </row>
    <row r="41" spans="1:13" s="48" customFormat="1" ht="109.5" customHeight="1">
      <c r="A41" s="46">
        <v>37</v>
      </c>
      <c r="B41" s="16" t="s">
        <v>93</v>
      </c>
      <c r="C41" s="1" t="s">
        <v>246</v>
      </c>
      <c r="D41" s="1" t="s">
        <v>202</v>
      </c>
      <c r="E41" s="2">
        <f t="shared" ref="E41:E48" si="3">(F41+G41)/H41</f>
        <v>0.60387874778753148</v>
      </c>
      <c r="F41" s="3">
        <v>135099</v>
      </c>
      <c r="G41" s="3">
        <v>8</v>
      </c>
      <c r="H41" s="3">
        <v>223732</v>
      </c>
      <c r="I41" s="3">
        <v>73430</v>
      </c>
      <c r="J41" s="3">
        <f t="shared" si="2"/>
        <v>150302</v>
      </c>
      <c r="K41" s="22" t="s">
        <v>224</v>
      </c>
      <c r="L41" s="22" t="s">
        <v>225</v>
      </c>
      <c r="M41" s="47" t="s">
        <v>212</v>
      </c>
    </row>
    <row r="42" spans="1:13" s="48" customFormat="1" ht="92.25" customHeight="1">
      <c r="A42" s="46">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47" t="s">
        <v>212</v>
      </c>
    </row>
    <row r="43" spans="1:13" s="48" customFormat="1" ht="67.5" customHeight="1">
      <c r="A43" s="46">
        <v>39</v>
      </c>
      <c r="B43" s="16" t="s">
        <v>93</v>
      </c>
      <c r="C43" s="12" t="s">
        <v>83</v>
      </c>
      <c r="D43" s="12" t="s">
        <v>143</v>
      </c>
      <c r="E43" s="2">
        <f>(F43+G43)/H43</f>
        <v>0.625</v>
      </c>
      <c r="F43" s="3">
        <v>30650</v>
      </c>
      <c r="G43" s="3">
        <v>0</v>
      </c>
      <c r="H43" s="3">
        <v>49040</v>
      </c>
      <c r="I43" s="3">
        <v>8692</v>
      </c>
      <c r="J43" s="3">
        <f t="shared" si="2"/>
        <v>40348</v>
      </c>
      <c r="K43" s="22" t="s">
        <v>61</v>
      </c>
      <c r="L43" s="22" t="s">
        <v>110</v>
      </c>
      <c r="M43" s="47" t="s">
        <v>212</v>
      </c>
    </row>
    <row r="44" spans="1:13" s="48" customFormat="1" ht="107.25" customHeight="1">
      <c r="A44" s="46">
        <v>40</v>
      </c>
      <c r="B44" s="16" t="s">
        <v>93</v>
      </c>
      <c r="C44" s="1" t="s">
        <v>261</v>
      </c>
      <c r="D44" s="1" t="s">
        <v>139</v>
      </c>
      <c r="E44" s="2">
        <f t="shared" si="3"/>
        <v>0.4585456169556214</v>
      </c>
      <c r="F44" s="3">
        <v>278411</v>
      </c>
      <c r="G44" s="3">
        <v>3927</v>
      </c>
      <c r="H44" s="3">
        <v>615725</v>
      </c>
      <c r="I44" s="3">
        <f>322698*0.9542</f>
        <v>307918.43160000001</v>
      </c>
      <c r="J44" s="3">
        <f t="shared" si="2"/>
        <v>307806.56839999999</v>
      </c>
      <c r="K44" s="22" t="s">
        <v>303</v>
      </c>
      <c r="L44" s="22" t="s">
        <v>110</v>
      </c>
      <c r="M44" s="47" t="s">
        <v>212</v>
      </c>
    </row>
    <row r="45" spans="1:13" s="48" customFormat="1" ht="105.75" customHeight="1">
      <c r="A45" s="46">
        <v>41</v>
      </c>
      <c r="B45" s="16" t="s">
        <v>93</v>
      </c>
      <c r="C45" s="1" t="s">
        <v>314</v>
      </c>
      <c r="D45" s="1" t="s">
        <v>310</v>
      </c>
      <c r="E45" s="2" t="s">
        <v>310</v>
      </c>
      <c r="F45" s="3" t="s">
        <v>310</v>
      </c>
      <c r="G45" s="3" t="s">
        <v>310</v>
      </c>
      <c r="H45" s="3" t="s">
        <v>310</v>
      </c>
      <c r="I45" s="3" t="s">
        <v>311</v>
      </c>
      <c r="J45" s="3" t="s">
        <v>109</v>
      </c>
      <c r="K45" s="22" t="s">
        <v>312</v>
      </c>
      <c r="L45" s="22" t="s">
        <v>110</v>
      </c>
      <c r="M45" s="47" t="s">
        <v>310</v>
      </c>
    </row>
    <row r="46" spans="1:13" s="48" customFormat="1" ht="92.25" customHeight="1">
      <c r="A46" s="46">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47" t="s">
        <v>212</v>
      </c>
    </row>
    <row r="47" spans="1:13" s="50" customFormat="1" ht="182.25" customHeight="1">
      <c r="A47" s="46">
        <v>43</v>
      </c>
      <c r="B47" s="16" t="s">
        <v>98</v>
      </c>
      <c r="C47" s="12" t="s">
        <v>7</v>
      </c>
      <c r="D47" s="1" t="s">
        <v>127</v>
      </c>
      <c r="E47" s="2">
        <f>(F47+G47)/H47</f>
        <v>0.35522234153159143</v>
      </c>
      <c r="F47" s="3">
        <v>360759</v>
      </c>
      <c r="G47" s="3">
        <v>56066</v>
      </c>
      <c r="H47" s="3">
        <v>1173420</v>
      </c>
      <c r="I47" s="3">
        <v>406141</v>
      </c>
      <c r="J47" s="3">
        <f t="shared" si="2"/>
        <v>767279</v>
      </c>
      <c r="K47" s="24" t="s">
        <v>300</v>
      </c>
      <c r="L47" s="22" t="s">
        <v>128</v>
      </c>
      <c r="M47" s="47" t="s">
        <v>212</v>
      </c>
    </row>
    <row r="48" spans="1:13" s="50" customFormat="1" ht="180" customHeight="1">
      <c r="A48" s="46">
        <v>44</v>
      </c>
      <c r="B48" s="16" t="s">
        <v>98</v>
      </c>
      <c r="C48" s="12" t="s">
        <v>8</v>
      </c>
      <c r="D48" s="1" t="s">
        <v>89</v>
      </c>
      <c r="E48" s="2">
        <f t="shared" si="3"/>
        <v>0.1313677884195002</v>
      </c>
      <c r="F48" s="3">
        <v>67581</v>
      </c>
      <c r="G48" s="3">
        <v>22562</v>
      </c>
      <c r="H48" s="3">
        <v>686188</v>
      </c>
      <c r="I48" s="3">
        <v>293287</v>
      </c>
      <c r="J48" s="3">
        <f t="shared" si="2"/>
        <v>392901</v>
      </c>
      <c r="K48" s="58" t="s">
        <v>301</v>
      </c>
      <c r="L48" s="22" t="s">
        <v>128</v>
      </c>
      <c r="M48" s="47" t="s">
        <v>212</v>
      </c>
    </row>
    <row r="49" spans="1:13" s="50" customFormat="1" ht="127.5" customHeight="1">
      <c r="A49" s="46">
        <v>45</v>
      </c>
      <c r="B49" s="16" t="s">
        <v>98</v>
      </c>
      <c r="C49" s="12" t="s">
        <v>9</v>
      </c>
      <c r="D49" s="1" t="s">
        <v>89</v>
      </c>
      <c r="E49" s="2" t="s">
        <v>109</v>
      </c>
      <c r="F49" s="3">
        <v>540</v>
      </c>
      <c r="G49" s="3">
        <v>0</v>
      </c>
      <c r="H49" s="3">
        <v>408152</v>
      </c>
      <c r="I49" s="3">
        <v>228343</v>
      </c>
      <c r="J49" s="3">
        <f t="shared" si="2"/>
        <v>179809</v>
      </c>
      <c r="K49" s="24" t="s">
        <v>18</v>
      </c>
      <c r="L49" s="24" t="s">
        <v>110</v>
      </c>
      <c r="M49" s="47" t="s">
        <v>212</v>
      </c>
    </row>
    <row r="50" spans="1:13" s="48" customFormat="1" ht="136.5" customHeight="1">
      <c r="A50" s="46">
        <v>46</v>
      </c>
      <c r="B50" s="16" t="s">
        <v>98</v>
      </c>
      <c r="C50" s="12" t="s">
        <v>208</v>
      </c>
      <c r="D50" s="1" t="s">
        <v>124</v>
      </c>
      <c r="E50" s="2">
        <f t="shared" ref="E50:E58" si="4">(F50+G50)/H50</f>
        <v>0.16489361702127658</v>
      </c>
      <c r="F50" s="3">
        <v>744</v>
      </c>
      <c r="G50" s="3">
        <v>0</v>
      </c>
      <c r="H50" s="3">
        <v>4512</v>
      </c>
      <c r="I50" s="3">
        <v>2050</v>
      </c>
      <c r="J50" s="3">
        <f t="shared" si="2"/>
        <v>2462</v>
      </c>
      <c r="K50" s="17" t="s">
        <v>26</v>
      </c>
      <c r="L50" s="18" t="s">
        <v>53</v>
      </c>
      <c r="M50" s="47" t="s">
        <v>212</v>
      </c>
    </row>
    <row r="51" spans="1:13" s="48" customFormat="1" ht="125.25" customHeight="1">
      <c r="A51" s="46">
        <v>47</v>
      </c>
      <c r="B51" s="16" t="s">
        <v>98</v>
      </c>
      <c r="C51" s="12" t="s">
        <v>209</v>
      </c>
      <c r="D51" s="1" t="s">
        <v>124</v>
      </c>
      <c r="E51" s="2">
        <f t="shared" si="4"/>
        <v>0.14606569900687547</v>
      </c>
      <c r="F51" s="3">
        <v>773</v>
      </c>
      <c r="G51" s="3">
        <v>183</v>
      </c>
      <c r="H51" s="3">
        <v>6545</v>
      </c>
      <c r="I51" s="3">
        <v>4201</v>
      </c>
      <c r="J51" s="3">
        <f t="shared" si="2"/>
        <v>2344</v>
      </c>
      <c r="K51" s="17" t="s">
        <v>26</v>
      </c>
      <c r="L51" s="18" t="s">
        <v>211</v>
      </c>
      <c r="M51" s="47" t="s">
        <v>212</v>
      </c>
    </row>
    <row r="52" spans="1:13" s="48" customFormat="1" ht="81.75" customHeight="1">
      <c r="A52" s="46">
        <v>48</v>
      </c>
      <c r="B52" s="16" t="s">
        <v>98</v>
      </c>
      <c r="C52" s="12" t="s">
        <v>238</v>
      </c>
      <c r="D52" s="1" t="s">
        <v>124</v>
      </c>
      <c r="E52" s="2">
        <f>(F52+G52)/H52</f>
        <v>0.47324756522784656</v>
      </c>
      <c r="F52" s="3">
        <v>3936</v>
      </c>
      <c r="G52" s="3">
        <v>0</v>
      </c>
      <c r="H52" s="3">
        <v>8317</v>
      </c>
      <c r="I52" s="3">
        <v>4882</v>
      </c>
      <c r="J52" s="3">
        <f>H52-I52</f>
        <v>3435</v>
      </c>
      <c r="K52" s="22" t="s">
        <v>207</v>
      </c>
      <c r="L52" s="18" t="s">
        <v>206</v>
      </c>
      <c r="M52" s="47" t="s">
        <v>212</v>
      </c>
    </row>
    <row r="53" spans="1:13" s="48" customFormat="1" ht="132.75" customHeight="1">
      <c r="A53" s="46">
        <v>49</v>
      </c>
      <c r="B53" s="16" t="s">
        <v>98</v>
      </c>
      <c r="C53" s="12" t="s">
        <v>237</v>
      </c>
      <c r="D53" s="12" t="s">
        <v>124</v>
      </c>
      <c r="E53" s="2">
        <f t="shared" si="4"/>
        <v>2.1492866847826089</v>
      </c>
      <c r="F53" s="3">
        <v>12655</v>
      </c>
      <c r="G53" s="3">
        <v>0</v>
      </c>
      <c r="H53" s="3">
        <v>5888</v>
      </c>
      <c r="I53" s="3">
        <v>2748</v>
      </c>
      <c r="J53" s="3">
        <f t="shared" si="2"/>
        <v>3140</v>
      </c>
      <c r="K53" s="24" t="s">
        <v>27</v>
      </c>
      <c r="L53" s="22" t="s">
        <v>53</v>
      </c>
      <c r="M53" s="47" t="s">
        <v>212</v>
      </c>
    </row>
    <row r="54" spans="1:13" s="48" customFormat="1" ht="90" customHeight="1">
      <c r="A54" s="46">
        <v>50</v>
      </c>
      <c r="B54" s="16" t="s">
        <v>98</v>
      </c>
      <c r="C54" s="12" t="s">
        <v>69</v>
      </c>
      <c r="D54" s="12" t="s">
        <v>239</v>
      </c>
      <c r="E54" s="2">
        <f t="shared" si="4"/>
        <v>0.20561773096335309</v>
      </c>
      <c r="F54" s="3">
        <v>1874</v>
      </c>
      <c r="G54" s="3">
        <v>0</v>
      </c>
      <c r="H54" s="3">
        <v>9114</v>
      </c>
      <c r="I54" s="3">
        <v>4460</v>
      </c>
      <c r="J54" s="3">
        <f t="shared" si="2"/>
        <v>4654</v>
      </c>
      <c r="K54" s="22" t="s">
        <v>70</v>
      </c>
      <c r="L54" s="24" t="s">
        <v>210</v>
      </c>
      <c r="M54" s="47" t="s">
        <v>212</v>
      </c>
    </row>
    <row r="55" spans="1:13" s="48" customFormat="1" ht="84.75" customHeight="1">
      <c r="A55" s="46">
        <v>51</v>
      </c>
      <c r="B55" s="16" t="s">
        <v>99</v>
      </c>
      <c r="C55" s="1" t="s">
        <v>13</v>
      </c>
      <c r="D55" s="1" t="s">
        <v>87</v>
      </c>
      <c r="E55" s="2">
        <f t="shared" si="4"/>
        <v>0.6596988965924413</v>
      </c>
      <c r="F55" s="3">
        <v>80276</v>
      </c>
      <c r="G55" s="3">
        <v>2410</v>
      </c>
      <c r="H55" s="3">
        <v>125339</v>
      </c>
      <c r="I55" s="3">
        <v>48439</v>
      </c>
      <c r="J55" s="3">
        <f t="shared" si="2"/>
        <v>76900</v>
      </c>
      <c r="K55" s="22" t="s">
        <v>66</v>
      </c>
      <c r="L55" s="22" t="s">
        <v>91</v>
      </c>
      <c r="M55" s="47" t="s">
        <v>212</v>
      </c>
    </row>
    <row r="56" spans="1:13" s="48" customFormat="1" ht="96.75" customHeight="1">
      <c r="A56" s="46">
        <v>52</v>
      </c>
      <c r="B56" s="16" t="s">
        <v>99</v>
      </c>
      <c r="C56" s="1" t="s">
        <v>12</v>
      </c>
      <c r="D56" s="1" t="s">
        <v>88</v>
      </c>
      <c r="E56" s="2">
        <f t="shared" si="4"/>
        <v>1.4581881533101044</v>
      </c>
      <c r="F56" s="3">
        <v>798</v>
      </c>
      <c r="G56" s="3">
        <v>39</v>
      </c>
      <c r="H56" s="3">
        <v>574</v>
      </c>
      <c r="I56" s="3">
        <v>401</v>
      </c>
      <c r="J56" s="3">
        <f t="shared" si="2"/>
        <v>173</v>
      </c>
      <c r="K56" s="17" t="s">
        <v>31</v>
      </c>
      <c r="L56" s="18" t="s">
        <v>188</v>
      </c>
      <c r="M56" s="47" t="s">
        <v>212</v>
      </c>
    </row>
    <row r="57" spans="1:13" s="48" customFormat="1" ht="100.5" customHeight="1">
      <c r="A57" s="46">
        <v>53</v>
      </c>
      <c r="B57" s="16" t="s">
        <v>99</v>
      </c>
      <c r="C57" s="1" t="s">
        <v>11</v>
      </c>
      <c r="D57" s="1" t="s">
        <v>88</v>
      </c>
      <c r="E57" s="2">
        <f t="shared" si="4"/>
        <v>1.0862557177085603</v>
      </c>
      <c r="F57" s="3">
        <v>4987</v>
      </c>
      <c r="G57" s="3">
        <v>0</v>
      </c>
      <c r="H57" s="3">
        <v>4591</v>
      </c>
      <c r="I57" s="3">
        <v>3210</v>
      </c>
      <c r="J57" s="3">
        <f t="shared" si="2"/>
        <v>1381</v>
      </c>
      <c r="K57" s="24" t="s">
        <v>30</v>
      </c>
      <c r="L57" s="24" t="s">
        <v>110</v>
      </c>
      <c r="M57" s="47" t="s">
        <v>212</v>
      </c>
    </row>
    <row r="58" spans="1:13" s="48" customFormat="1" ht="86.25" customHeight="1">
      <c r="A58" s="46">
        <v>54</v>
      </c>
      <c r="B58" s="16" t="s">
        <v>99</v>
      </c>
      <c r="C58" s="1" t="s">
        <v>187</v>
      </c>
      <c r="D58" s="1" t="s">
        <v>142</v>
      </c>
      <c r="E58" s="2">
        <f t="shared" si="4"/>
        <v>1.0902428872095817</v>
      </c>
      <c r="F58" s="3">
        <v>185966</v>
      </c>
      <c r="G58" s="3">
        <v>0</v>
      </c>
      <c r="H58" s="3">
        <v>170573</v>
      </c>
      <c r="I58" s="3">
        <v>96309</v>
      </c>
      <c r="J58" s="3">
        <f t="shared" si="2"/>
        <v>74264</v>
      </c>
      <c r="K58" s="24" t="s">
        <v>32</v>
      </c>
      <c r="L58" s="24" t="s">
        <v>110</v>
      </c>
      <c r="M58" s="47" t="s">
        <v>212</v>
      </c>
    </row>
    <row r="59" spans="1:13" s="48" customFormat="1" ht="85.5" customHeight="1">
      <c r="A59" s="46">
        <v>55</v>
      </c>
      <c r="B59" s="16" t="s">
        <v>92</v>
      </c>
      <c r="C59" s="12" t="s">
        <v>0</v>
      </c>
      <c r="D59" s="1" t="s">
        <v>37</v>
      </c>
      <c r="E59" s="2" t="s">
        <v>109</v>
      </c>
      <c r="F59" s="3">
        <v>0</v>
      </c>
      <c r="G59" s="3">
        <v>0</v>
      </c>
      <c r="H59" s="3">
        <v>36031</v>
      </c>
      <c r="I59" s="3">
        <v>20804</v>
      </c>
      <c r="J59" s="3">
        <f t="shared" si="2"/>
        <v>15227</v>
      </c>
      <c r="K59" s="17" t="s">
        <v>18</v>
      </c>
      <c r="L59" s="17" t="s">
        <v>110</v>
      </c>
      <c r="M59" s="47" t="s">
        <v>212</v>
      </c>
    </row>
    <row r="60" spans="1:13" s="48" customFormat="1" ht="107.25" customHeight="1">
      <c r="A60" s="46">
        <v>56</v>
      </c>
      <c r="B60" s="16" t="s">
        <v>95</v>
      </c>
      <c r="C60" s="1" t="s">
        <v>253</v>
      </c>
      <c r="D60" s="12" t="s">
        <v>120</v>
      </c>
      <c r="E60" s="2">
        <f>(F60+G60)/H60</f>
        <v>0.23646666666666666</v>
      </c>
      <c r="F60" s="3">
        <v>3503</v>
      </c>
      <c r="G60" s="57">
        <v>44</v>
      </c>
      <c r="H60" s="3">
        <v>15000</v>
      </c>
      <c r="I60" s="3">
        <f>11057*0.92369</f>
        <v>10213.240330000001</v>
      </c>
      <c r="J60" s="3">
        <f t="shared" si="2"/>
        <v>4786.7596699999995</v>
      </c>
      <c r="K60" s="22" t="s">
        <v>62</v>
      </c>
      <c r="L60" s="22" t="s">
        <v>110</v>
      </c>
      <c r="M60" s="47" t="s">
        <v>212</v>
      </c>
    </row>
    <row r="61" spans="1:13" s="48" customFormat="1" ht="125.25" customHeight="1">
      <c r="A61" s="46">
        <v>57</v>
      </c>
      <c r="B61" s="16" t="s">
        <v>96</v>
      </c>
      <c r="C61" s="1" t="s">
        <v>1</v>
      </c>
      <c r="D61" s="1" t="s">
        <v>121</v>
      </c>
      <c r="E61" s="2">
        <f>(F61+G61)/H61</f>
        <v>0.24892649499030994</v>
      </c>
      <c r="F61" s="3">
        <v>19652</v>
      </c>
      <c r="G61" s="3">
        <v>0</v>
      </c>
      <c r="H61" s="3">
        <v>78947</v>
      </c>
      <c r="I61" s="3">
        <v>30735</v>
      </c>
      <c r="J61" s="3">
        <f t="shared" si="2"/>
        <v>48212</v>
      </c>
      <c r="K61" s="22" t="s">
        <v>226</v>
      </c>
      <c r="L61" s="22" t="s">
        <v>110</v>
      </c>
      <c r="M61" s="47" t="s">
        <v>212</v>
      </c>
    </row>
    <row r="62" spans="1:13" s="48" customFormat="1" ht="123" customHeight="1">
      <c r="A62" s="46">
        <v>58</v>
      </c>
      <c r="B62" s="16" t="s">
        <v>96</v>
      </c>
      <c r="C62" s="1" t="s">
        <v>2</v>
      </c>
      <c r="D62" s="1" t="s">
        <v>121</v>
      </c>
      <c r="E62" s="2">
        <f>(F62+G62)/H62</f>
        <v>0.33548824706700053</v>
      </c>
      <c r="F62" s="3">
        <v>40063</v>
      </c>
      <c r="G62" s="3">
        <v>0</v>
      </c>
      <c r="H62" s="3">
        <v>119417</v>
      </c>
      <c r="I62" s="3">
        <v>35319</v>
      </c>
      <c r="J62" s="3">
        <f t="shared" si="2"/>
        <v>84098</v>
      </c>
      <c r="K62" s="22" t="s">
        <v>227</v>
      </c>
      <c r="L62" s="22" t="s">
        <v>110</v>
      </c>
      <c r="M62" s="47" t="s">
        <v>212</v>
      </c>
    </row>
    <row r="63" spans="1:13" s="48" customFormat="1" ht="97.5" customHeight="1">
      <c r="A63" s="46">
        <v>59</v>
      </c>
      <c r="B63" s="16" t="s">
        <v>96</v>
      </c>
      <c r="C63" s="12" t="s">
        <v>262</v>
      </c>
      <c r="D63" s="1" t="s">
        <v>233</v>
      </c>
      <c r="E63" s="2" t="s">
        <v>109</v>
      </c>
      <c r="F63" s="3">
        <v>0</v>
      </c>
      <c r="G63" s="3">
        <v>0</v>
      </c>
      <c r="H63" s="3">
        <v>6072</v>
      </c>
      <c r="I63" s="3">
        <f>3736*0.89111</f>
        <v>3329.18696</v>
      </c>
      <c r="J63" s="3">
        <f t="shared" si="2"/>
        <v>2742.81304</v>
      </c>
      <c r="K63" s="22" t="s">
        <v>18</v>
      </c>
      <c r="L63" s="22" t="s">
        <v>110</v>
      </c>
      <c r="M63" s="47" t="s">
        <v>212</v>
      </c>
    </row>
    <row r="64" spans="1:13" s="48" customFormat="1" ht="108.75" customHeight="1">
      <c r="A64" s="46">
        <v>60</v>
      </c>
      <c r="B64" s="16" t="s">
        <v>96</v>
      </c>
      <c r="C64" s="12" t="s">
        <v>319</v>
      </c>
      <c r="D64" s="12" t="s">
        <v>146</v>
      </c>
      <c r="E64" s="2">
        <f>(F64+G64)/H64</f>
        <v>0.3512076351483272</v>
      </c>
      <c r="F64" s="3">
        <v>30580</v>
      </c>
      <c r="G64" s="3">
        <v>0</v>
      </c>
      <c r="H64" s="3">
        <v>87071</v>
      </c>
      <c r="I64" s="3">
        <v>35973</v>
      </c>
      <c r="J64" s="3">
        <f t="shared" si="2"/>
        <v>51098</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951EC57C-C1FC-4464-BBC5-1D7872F1EC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2"/>
  <headerFooter alignWithMargins="0"/>
  <drawing r:id="rId33"/>
  <legacyDrawing r:id="rId3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266</v>
      </c>
    </row>
    <row r="2" spans="1:13" ht="51" customHeight="1">
      <c r="A2" s="15"/>
      <c r="B2" s="15"/>
      <c r="C2" s="15"/>
      <c r="D2" s="15"/>
      <c r="E2" s="15"/>
      <c r="F2" s="15"/>
      <c r="G2" s="15"/>
      <c r="H2" s="15"/>
      <c r="I2" s="13"/>
      <c r="J2" s="13"/>
      <c r="K2" s="14"/>
      <c r="L2" s="14"/>
      <c r="M2" s="26"/>
    </row>
    <row r="3" spans="1:13" ht="42.75" customHeight="1">
      <c r="A3" s="103"/>
      <c r="B3" s="104" t="s">
        <v>103</v>
      </c>
      <c r="C3" s="104" t="s">
        <v>73</v>
      </c>
      <c r="D3" s="19"/>
      <c r="E3" s="105" t="s">
        <v>267</v>
      </c>
      <c r="F3" s="101" t="s">
        <v>106</v>
      </c>
      <c r="G3" s="101" t="s">
        <v>105</v>
      </c>
      <c r="H3" s="107" t="s">
        <v>104</v>
      </c>
      <c r="I3" s="28" t="s">
        <v>16</v>
      </c>
      <c r="J3" s="29"/>
      <c r="K3" s="102" t="s">
        <v>17</v>
      </c>
      <c r="L3" s="99" t="s">
        <v>38</v>
      </c>
      <c r="M3" s="101" t="s">
        <v>90</v>
      </c>
    </row>
    <row r="4" spans="1:13" ht="34.5" customHeight="1">
      <c r="A4" s="103"/>
      <c r="B4" s="104"/>
      <c r="C4" s="104"/>
      <c r="D4" s="20" t="s">
        <v>36</v>
      </c>
      <c r="E4" s="106"/>
      <c r="F4" s="102"/>
      <c r="G4" s="102"/>
      <c r="H4" s="97"/>
      <c r="I4" s="21" t="s">
        <v>14</v>
      </c>
      <c r="J4" s="21" t="s">
        <v>15</v>
      </c>
      <c r="K4" s="102"/>
      <c r="L4" s="100"/>
      <c r="M4" s="101"/>
    </row>
    <row r="5" spans="1:13" s="48" customFormat="1" ht="90" customHeight="1">
      <c r="A5" s="46">
        <v>1</v>
      </c>
      <c r="B5" s="16" t="s">
        <v>102</v>
      </c>
      <c r="C5" s="12" t="s">
        <v>80</v>
      </c>
      <c r="D5" s="1" t="s">
        <v>232</v>
      </c>
      <c r="E5" s="2">
        <f>(F5+G5)/H5</f>
        <v>0.238731897814178</v>
      </c>
      <c r="F5" s="3">
        <v>6235</v>
      </c>
      <c r="G5" s="3">
        <v>2568</v>
      </c>
      <c r="H5" s="3">
        <v>36874</v>
      </c>
      <c r="I5" s="3">
        <f>21758+2569</f>
        <v>24327</v>
      </c>
      <c r="J5" s="3">
        <f t="shared" ref="J5:J64" si="0">H5-I5</f>
        <v>12547</v>
      </c>
      <c r="K5" s="22" t="s">
        <v>34</v>
      </c>
      <c r="L5" s="22" t="s">
        <v>52</v>
      </c>
      <c r="M5" s="47" t="s">
        <v>212</v>
      </c>
    </row>
    <row r="6" spans="1:13" s="48" customFormat="1" ht="117" customHeight="1">
      <c r="A6" s="46">
        <v>2</v>
      </c>
      <c r="B6" s="16" t="s">
        <v>102</v>
      </c>
      <c r="C6" s="12" t="s">
        <v>81</v>
      </c>
      <c r="D6" s="1" t="s">
        <v>268</v>
      </c>
      <c r="E6" s="2">
        <f>(F6+G6)/H6</f>
        <v>0.35967342991575385</v>
      </c>
      <c r="F6" s="4">
        <v>37587</v>
      </c>
      <c r="G6" s="4">
        <v>1093</v>
      </c>
      <c r="H6" s="4">
        <v>107542</v>
      </c>
      <c r="I6" s="4">
        <v>44695</v>
      </c>
      <c r="J6" s="4">
        <f t="shared" si="0"/>
        <v>62847</v>
      </c>
      <c r="K6" s="22" t="s">
        <v>60</v>
      </c>
      <c r="L6" s="22" t="s">
        <v>269</v>
      </c>
      <c r="M6" s="47" t="s">
        <v>212</v>
      </c>
    </row>
    <row r="7" spans="1:13" s="48" customFormat="1" ht="95.25" customHeight="1">
      <c r="A7" s="46">
        <v>3</v>
      </c>
      <c r="B7" s="16" t="s">
        <v>100</v>
      </c>
      <c r="C7" s="12" t="s">
        <v>270</v>
      </c>
      <c r="D7" s="1" t="s">
        <v>268</v>
      </c>
      <c r="E7" s="2">
        <f>(F7+G7)/H7</f>
        <v>0.22551484505212011</v>
      </c>
      <c r="F7" s="4">
        <v>6747</v>
      </c>
      <c r="G7" s="4">
        <v>1236</v>
      </c>
      <c r="H7" s="4">
        <f>36003-604</f>
        <v>35399</v>
      </c>
      <c r="I7" s="4">
        <f>14091-604</f>
        <v>13487</v>
      </c>
      <c r="J7" s="4">
        <f t="shared" si="0"/>
        <v>21912</v>
      </c>
      <c r="K7" s="22" t="s">
        <v>33</v>
      </c>
      <c r="L7" s="22" t="s">
        <v>271</v>
      </c>
      <c r="M7" s="47" t="s">
        <v>212</v>
      </c>
    </row>
    <row r="8" spans="1:13" s="48" customFormat="1" ht="163.5" customHeight="1">
      <c r="A8" s="46">
        <v>4</v>
      </c>
      <c r="B8" s="16" t="s">
        <v>100</v>
      </c>
      <c r="C8" s="12" t="s">
        <v>75</v>
      </c>
      <c r="D8" s="1" t="s">
        <v>268</v>
      </c>
      <c r="E8" s="2">
        <f>(F8+G8)/H8</f>
        <v>0.7459486216032265</v>
      </c>
      <c r="F8" s="4">
        <v>129014</v>
      </c>
      <c r="G8" s="4">
        <v>3600</v>
      </c>
      <c r="H8" s="51">
        <f>180339-2560</f>
        <v>177779</v>
      </c>
      <c r="I8" s="51">
        <f>59303-2560</f>
        <v>56743</v>
      </c>
      <c r="J8" s="51">
        <f t="shared" si="0"/>
        <v>121036</v>
      </c>
      <c r="K8" s="23" t="s">
        <v>200</v>
      </c>
      <c r="L8" s="23" t="s">
        <v>150</v>
      </c>
      <c r="M8" s="47" t="s">
        <v>212</v>
      </c>
    </row>
    <row r="9" spans="1:13" s="48" customFormat="1" ht="95.25" customHeight="1">
      <c r="A9" s="46">
        <v>5</v>
      </c>
      <c r="B9" s="16" t="s">
        <v>100</v>
      </c>
      <c r="C9" s="12" t="s">
        <v>272</v>
      </c>
      <c r="D9" s="1" t="s">
        <v>233</v>
      </c>
      <c r="E9" s="52" t="s">
        <v>273</v>
      </c>
      <c r="F9" s="3">
        <v>0</v>
      </c>
      <c r="G9" s="3">
        <v>0</v>
      </c>
      <c r="H9" s="3">
        <v>7145</v>
      </c>
      <c r="I9" s="3">
        <v>4059</v>
      </c>
      <c r="J9" s="3">
        <f t="shared" si="0"/>
        <v>3086</v>
      </c>
      <c r="K9" s="24" t="s">
        <v>18</v>
      </c>
      <c r="L9" s="24" t="s">
        <v>274</v>
      </c>
      <c r="M9" s="47" t="s">
        <v>212</v>
      </c>
    </row>
    <row r="10" spans="1:13" s="48" customFormat="1" ht="106.5" customHeight="1">
      <c r="A10" s="46">
        <v>6</v>
      </c>
      <c r="B10" s="16" t="s">
        <v>102</v>
      </c>
      <c r="C10" s="1" t="s">
        <v>275</v>
      </c>
      <c r="D10" s="12" t="s">
        <v>276</v>
      </c>
      <c r="E10" s="2">
        <f>(F10+G10)/H10</f>
        <v>0.28208007601606705</v>
      </c>
      <c r="F10" s="3">
        <v>12416</v>
      </c>
      <c r="G10" s="3">
        <v>646</v>
      </c>
      <c r="H10" s="3">
        <v>46306</v>
      </c>
      <c r="I10" s="3">
        <f>10075+3767</f>
        <v>13842</v>
      </c>
      <c r="J10" s="3">
        <f t="shared" si="0"/>
        <v>32464</v>
      </c>
      <c r="K10" s="22" t="s">
        <v>86</v>
      </c>
      <c r="L10" s="22" t="s">
        <v>204</v>
      </c>
      <c r="M10" s="47" t="s">
        <v>212</v>
      </c>
    </row>
    <row r="11" spans="1:13" s="48" customFormat="1" ht="132" customHeight="1">
      <c r="A11" s="46">
        <v>7</v>
      </c>
      <c r="B11" s="16" t="s">
        <v>102</v>
      </c>
      <c r="C11" s="12" t="s">
        <v>190</v>
      </c>
      <c r="D11" s="1" t="s">
        <v>233</v>
      </c>
      <c r="E11" s="2">
        <f>(F11+G11)/30021</f>
        <v>0.12674461210485993</v>
      </c>
      <c r="F11" s="3">
        <v>3540</v>
      </c>
      <c r="G11" s="3">
        <v>265</v>
      </c>
      <c r="H11" s="3">
        <v>39440</v>
      </c>
      <c r="I11" s="3">
        <v>26860</v>
      </c>
      <c r="J11" s="3">
        <f t="shared" si="0"/>
        <v>12580</v>
      </c>
      <c r="K11" s="22" t="s">
        <v>134</v>
      </c>
      <c r="L11" s="22" t="s">
        <v>51</v>
      </c>
      <c r="M11" s="47" t="s">
        <v>212</v>
      </c>
    </row>
    <row r="12" spans="1:13" s="48" customFormat="1" ht="96.75" customHeight="1">
      <c r="A12" s="46">
        <v>8</v>
      </c>
      <c r="B12" s="16" t="s">
        <v>102</v>
      </c>
      <c r="C12" s="12" t="s">
        <v>277</v>
      </c>
      <c r="D12" s="1" t="s">
        <v>233</v>
      </c>
      <c r="E12" s="2" t="s">
        <v>109</v>
      </c>
      <c r="F12" s="3">
        <v>0</v>
      </c>
      <c r="G12" s="3">
        <v>0</v>
      </c>
      <c r="H12" s="3">
        <v>19906</v>
      </c>
      <c r="I12" s="3">
        <v>11635</v>
      </c>
      <c r="J12" s="3">
        <f t="shared" si="0"/>
        <v>8271</v>
      </c>
      <c r="K12" s="24" t="s">
        <v>18</v>
      </c>
      <c r="L12" s="24" t="s">
        <v>110</v>
      </c>
      <c r="M12" s="47" t="s">
        <v>212</v>
      </c>
    </row>
    <row r="13" spans="1:13" s="48" customFormat="1" ht="101.25" customHeight="1">
      <c r="A13" s="46">
        <v>9</v>
      </c>
      <c r="B13" s="16" t="s">
        <v>102</v>
      </c>
      <c r="C13" s="12" t="s">
        <v>133</v>
      </c>
      <c r="D13" s="1" t="s">
        <v>233</v>
      </c>
      <c r="E13" s="2" t="s">
        <v>109</v>
      </c>
      <c r="F13" s="3">
        <v>0</v>
      </c>
      <c r="G13" s="3">
        <v>0</v>
      </c>
      <c r="H13" s="3">
        <v>7984</v>
      </c>
      <c r="I13" s="3">
        <v>3563</v>
      </c>
      <c r="J13" s="3">
        <f t="shared" si="0"/>
        <v>4421</v>
      </c>
      <c r="K13" s="24" t="s">
        <v>18</v>
      </c>
      <c r="L13" s="24" t="s">
        <v>110</v>
      </c>
      <c r="M13" s="47" t="s">
        <v>212</v>
      </c>
    </row>
    <row r="14" spans="1:13" s="48" customFormat="1" ht="127.5" customHeight="1">
      <c r="A14" s="46">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47" t="s">
        <v>212</v>
      </c>
    </row>
    <row r="15" spans="1:13" s="48" customFormat="1" ht="99.75" customHeight="1">
      <c r="A15" s="46">
        <v>11</v>
      </c>
      <c r="B15" s="16" t="s">
        <v>102</v>
      </c>
      <c r="C15" s="12" t="s">
        <v>278</v>
      </c>
      <c r="D15" s="12" t="s">
        <v>279</v>
      </c>
      <c r="E15" s="2">
        <f t="shared" si="1"/>
        <v>0.94528727988140271</v>
      </c>
      <c r="F15" s="4">
        <v>51778</v>
      </c>
      <c r="G15" s="4">
        <v>16450</v>
      </c>
      <c r="H15" s="4">
        <v>72177</v>
      </c>
      <c r="I15" s="4">
        <v>2833</v>
      </c>
      <c r="J15" s="4">
        <f t="shared" si="0"/>
        <v>69344</v>
      </c>
      <c r="K15" s="25" t="s">
        <v>22</v>
      </c>
      <c r="L15" s="23" t="s">
        <v>49</v>
      </c>
      <c r="M15" s="47" t="s">
        <v>212</v>
      </c>
    </row>
    <row r="16" spans="1:13" s="48" customFormat="1" ht="108.75" customHeight="1">
      <c r="A16" s="46">
        <v>12</v>
      </c>
      <c r="B16" s="16" t="s">
        <v>102</v>
      </c>
      <c r="C16" s="1" t="s">
        <v>280</v>
      </c>
      <c r="D16" s="12" t="s">
        <v>234</v>
      </c>
      <c r="E16" s="2">
        <f t="shared" si="1"/>
        <v>0.50700957727873186</v>
      </c>
      <c r="F16" s="3">
        <v>122060</v>
      </c>
      <c r="G16" s="3">
        <v>758</v>
      </c>
      <c r="H16" s="3">
        <v>242240</v>
      </c>
      <c r="I16" s="3">
        <f>40717+3241</f>
        <v>43958</v>
      </c>
      <c r="J16" s="3">
        <f t="shared" si="0"/>
        <v>198282</v>
      </c>
      <c r="K16" s="22" t="s">
        <v>149</v>
      </c>
      <c r="L16" s="22" t="s">
        <v>50</v>
      </c>
      <c r="M16" s="47" t="s">
        <v>212</v>
      </c>
    </row>
    <row r="17" spans="1:13" s="48" customFormat="1" ht="133.5" customHeight="1">
      <c r="A17" s="46">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281</v>
      </c>
      <c r="L17" s="22" t="s">
        <v>203</v>
      </c>
      <c r="M17" s="47" t="s">
        <v>212</v>
      </c>
    </row>
    <row r="18" spans="1:13" s="48" customFormat="1" ht="135.75" customHeight="1">
      <c r="A18" s="46">
        <v>14</v>
      </c>
      <c r="B18" s="16" t="s">
        <v>94</v>
      </c>
      <c r="C18" s="12" t="s">
        <v>191</v>
      </c>
      <c r="D18" s="1" t="s">
        <v>235</v>
      </c>
      <c r="E18" s="2">
        <f t="shared" si="1"/>
        <v>0.17552599635848676</v>
      </c>
      <c r="F18" s="3">
        <v>6790</v>
      </c>
      <c r="G18" s="3">
        <v>151</v>
      </c>
      <c r="H18" s="3">
        <v>39544</v>
      </c>
      <c r="I18" s="49">
        <v>22725</v>
      </c>
      <c r="J18" s="49">
        <f t="shared" si="0"/>
        <v>16819</v>
      </c>
      <c r="K18" s="22" t="s">
        <v>57</v>
      </c>
      <c r="L18" s="22" t="s">
        <v>282</v>
      </c>
      <c r="M18" s="47" t="s">
        <v>212</v>
      </c>
    </row>
    <row r="19" spans="1:13" s="48" customFormat="1" ht="114" customHeight="1">
      <c r="A19" s="46">
        <v>15</v>
      </c>
      <c r="B19" s="16" t="s">
        <v>94</v>
      </c>
      <c r="C19" s="12" t="s">
        <v>192</v>
      </c>
      <c r="D19" s="1" t="s">
        <v>236</v>
      </c>
      <c r="E19" s="2">
        <f t="shared" si="1"/>
        <v>0.30818503624148147</v>
      </c>
      <c r="F19" s="3">
        <v>12358</v>
      </c>
      <c r="G19" s="3">
        <v>440</v>
      </c>
      <c r="H19" s="3">
        <v>41527</v>
      </c>
      <c r="I19" s="49">
        <v>23862</v>
      </c>
      <c r="J19" s="49">
        <f t="shared" si="0"/>
        <v>17665</v>
      </c>
      <c r="K19" s="22" t="s">
        <v>58</v>
      </c>
      <c r="L19" s="22" t="s">
        <v>282</v>
      </c>
      <c r="M19" s="47" t="s">
        <v>212</v>
      </c>
    </row>
    <row r="20" spans="1:13" s="48" customFormat="1" ht="96" customHeight="1">
      <c r="A20" s="46">
        <v>16</v>
      </c>
      <c r="B20" s="16" t="s">
        <v>94</v>
      </c>
      <c r="C20" s="12" t="s">
        <v>283</v>
      </c>
      <c r="D20" s="1" t="s">
        <v>43</v>
      </c>
      <c r="E20" s="2">
        <f t="shared" si="1"/>
        <v>0.20571481073134876</v>
      </c>
      <c r="F20" s="3">
        <v>4478</v>
      </c>
      <c r="G20" s="3">
        <v>0</v>
      </c>
      <c r="H20" s="3">
        <v>21768</v>
      </c>
      <c r="I20" s="3">
        <v>11718</v>
      </c>
      <c r="J20" s="3">
        <f t="shared" si="0"/>
        <v>10050</v>
      </c>
      <c r="K20" s="22" t="s">
        <v>23</v>
      </c>
      <c r="L20" s="22" t="s">
        <v>284</v>
      </c>
      <c r="M20" s="47" t="s">
        <v>212</v>
      </c>
    </row>
    <row r="21" spans="1:13" s="48" customFormat="1" ht="108" customHeight="1">
      <c r="A21" s="46">
        <v>17</v>
      </c>
      <c r="B21" s="16" t="s">
        <v>94</v>
      </c>
      <c r="C21" s="12" t="s">
        <v>194</v>
      </c>
      <c r="D21" s="12" t="s">
        <v>285</v>
      </c>
      <c r="E21" s="2">
        <f t="shared" si="1"/>
        <v>0.12575206407315584</v>
      </c>
      <c r="F21" s="3">
        <v>12606</v>
      </c>
      <c r="G21" s="3">
        <v>3676</v>
      </c>
      <c r="H21" s="3">
        <v>129477</v>
      </c>
      <c r="I21" s="3">
        <f>63737-2758</f>
        <v>60979</v>
      </c>
      <c r="J21" s="3">
        <f t="shared" si="0"/>
        <v>68498</v>
      </c>
      <c r="K21" s="22" t="s">
        <v>68</v>
      </c>
      <c r="L21" s="22" t="s">
        <v>286</v>
      </c>
      <c r="M21" s="47" t="s">
        <v>212</v>
      </c>
    </row>
    <row r="22" spans="1:13" s="48" customFormat="1" ht="143.25" customHeight="1">
      <c r="A22" s="46">
        <v>18</v>
      </c>
      <c r="B22" s="16" t="s">
        <v>94</v>
      </c>
      <c r="C22" s="12" t="s">
        <v>287</v>
      </c>
      <c r="D22" s="12" t="s">
        <v>288</v>
      </c>
      <c r="E22" s="2">
        <f t="shared" si="1"/>
        <v>0.19924297334299751</v>
      </c>
      <c r="F22" s="53">
        <v>14284</v>
      </c>
      <c r="G22" s="53">
        <v>12930</v>
      </c>
      <c r="H22" s="53">
        <f>208206-70022-1597</f>
        <v>136587</v>
      </c>
      <c r="I22" s="54">
        <f>70148-1597</f>
        <v>68551</v>
      </c>
      <c r="J22" s="54">
        <f t="shared" si="0"/>
        <v>68036</v>
      </c>
      <c r="K22" s="55" t="s">
        <v>63</v>
      </c>
      <c r="L22" s="22" t="s">
        <v>282</v>
      </c>
      <c r="M22" s="47" t="s">
        <v>212</v>
      </c>
    </row>
    <row r="23" spans="1:13" s="48" customFormat="1" ht="141.75" customHeight="1">
      <c r="A23" s="46">
        <v>19</v>
      </c>
      <c r="B23" s="16" t="s">
        <v>94</v>
      </c>
      <c r="C23" s="12" t="s">
        <v>289</v>
      </c>
      <c r="D23" s="12" t="s">
        <v>290</v>
      </c>
      <c r="E23" s="2">
        <f t="shared" si="1"/>
        <v>0.20930019680534578</v>
      </c>
      <c r="F23" s="3">
        <v>4442</v>
      </c>
      <c r="G23" s="3">
        <v>131</v>
      </c>
      <c r="H23" s="3">
        <f>29875-8026</f>
        <v>21849</v>
      </c>
      <c r="I23" s="3">
        <v>10993</v>
      </c>
      <c r="J23" s="3">
        <f t="shared" si="0"/>
        <v>10856</v>
      </c>
      <c r="K23" s="22" t="s">
        <v>64</v>
      </c>
      <c r="L23" s="22" t="s">
        <v>118</v>
      </c>
      <c r="M23" s="47" t="s">
        <v>212</v>
      </c>
    </row>
    <row r="24" spans="1:13" s="48" customFormat="1" ht="142.5" customHeight="1">
      <c r="A24" s="46">
        <v>20</v>
      </c>
      <c r="B24" s="16" t="s">
        <v>94</v>
      </c>
      <c r="C24" s="12" t="s">
        <v>197</v>
      </c>
      <c r="D24" s="1" t="s">
        <v>135</v>
      </c>
      <c r="E24" s="2">
        <f t="shared" si="1"/>
        <v>9.1473817358463383E-2</v>
      </c>
      <c r="F24" s="3">
        <v>18603</v>
      </c>
      <c r="G24" s="3">
        <v>1718</v>
      </c>
      <c r="H24" s="3">
        <v>222151</v>
      </c>
      <c r="I24" s="3">
        <f>90115-3677</f>
        <v>86438</v>
      </c>
      <c r="J24" s="3">
        <f t="shared" si="0"/>
        <v>135713</v>
      </c>
      <c r="K24" s="22" t="s">
        <v>55</v>
      </c>
      <c r="L24" s="22" t="s">
        <v>46</v>
      </c>
      <c r="M24" s="47" t="s">
        <v>212</v>
      </c>
    </row>
    <row r="25" spans="1:13" s="48" customFormat="1" ht="151.5" customHeight="1">
      <c r="A25" s="46">
        <v>21</v>
      </c>
      <c r="B25" s="16" t="s">
        <v>94</v>
      </c>
      <c r="C25" s="12" t="s">
        <v>198</v>
      </c>
      <c r="D25" s="1" t="s">
        <v>138</v>
      </c>
      <c r="E25" s="2">
        <f t="shared" si="1"/>
        <v>0.42429158805723849</v>
      </c>
      <c r="F25" s="3">
        <v>75048</v>
      </c>
      <c r="G25" s="3">
        <v>16484</v>
      </c>
      <c r="H25" s="3">
        <v>215729</v>
      </c>
      <c r="I25" s="3">
        <v>40731</v>
      </c>
      <c r="J25" s="3">
        <f t="shared" si="0"/>
        <v>174998</v>
      </c>
      <c r="K25" s="22" t="s">
        <v>24</v>
      </c>
      <c r="L25" s="22" t="s">
        <v>47</v>
      </c>
      <c r="M25" s="47" t="s">
        <v>212</v>
      </c>
    </row>
    <row r="26" spans="1:13" s="48" customFormat="1" ht="154.5" customHeight="1">
      <c r="A26" s="46">
        <v>22</v>
      </c>
      <c r="B26" s="16" t="s">
        <v>94</v>
      </c>
      <c r="C26" s="12" t="s">
        <v>199</v>
      </c>
      <c r="D26" s="1" t="s">
        <v>40</v>
      </c>
      <c r="E26" s="2">
        <f t="shared" si="1"/>
        <v>0.53538030900106337</v>
      </c>
      <c r="F26" s="3">
        <v>214045</v>
      </c>
      <c r="G26" s="3">
        <v>128320</v>
      </c>
      <c r="H26" s="3">
        <v>639480</v>
      </c>
      <c r="I26" s="3">
        <f>139361-5908</f>
        <v>133453</v>
      </c>
      <c r="J26" s="3">
        <f t="shared" si="0"/>
        <v>506027</v>
      </c>
      <c r="K26" s="22" t="s">
        <v>56</v>
      </c>
      <c r="L26" s="22" t="s">
        <v>41</v>
      </c>
      <c r="M26" s="47" t="s">
        <v>212</v>
      </c>
    </row>
    <row r="27" spans="1:13" s="48" customFormat="1" ht="100.5" customHeight="1">
      <c r="A27" s="46">
        <v>23</v>
      </c>
      <c r="B27" s="16" t="s">
        <v>101</v>
      </c>
      <c r="C27" s="1" t="s">
        <v>76</v>
      </c>
      <c r="D27" s="12" t="s">
        <v>291</v>
      </c>
      <c r="E27" s="2">
        <f t="shared" si="1"/>
        <v>0.37642018997951199</v>
      </c>
      <c r="F27" s="3">
        <v>1579</v>
      </c>
      <c r="G27" s="3">
        <v>442</v>
      </c>
      <c r="H27" s="3">
        <f>5458-89</f>
        <v>5369</v>
      </c>
      <c r="I27" s="3">
        <v>0</v>
      </c>
      <c r="J27" s="3">
        <f t="shared" si="0"/>
        <v>5369</v>
      </c>
      <c r="K27" s="22" t="s">
        <v>65</v>
      </c>
      <c r="L27" s="22" t="s">
        <v>213</v>
      </c>
      <c r="M27" s="47" t="s">
        <v>212</v>
      </c>
    </row>
    <row r="28" spans="1:13" s="48" customFormat="1" ht="97.5" customHeight="1">
      <c r="A28" s="46">
        <v>24</v>
      </c>
      <c r="B28" s="16" t="s">
        <v>101</v>
      </c>
      <c r="C28" s="1" t="s">
        <v>77</v>
      </c>
      <c r="D28" s="12" t="s">
        <v>130</v>
      </c>
      <c r="E28" s="2">
        <f t="shared" si="1"/>
        <v>0.3943713958962381</v>
      </c>
      <c r="F28" s="3">
        <v>63539</v>
      </c>
      <c r="G28" s="3">
        <v>1636</v>
      </c>
      <c r="H28" s="3">
        <f>165263</f>
        <v>165263</v>
      </c>
      <c r="I28" s="3">
        <v>53376</v>
      </c>
      <c r="J28" s="3">
        <f t="shared" si="0"/>
        <v>111887</v>
      </c>
      <c r="K28" s="22" t="s">
        <v>131</v>
      </c>
      <c r="L28" s="22" t="s">
        <v>214</v>
      </c>
      <c r="M28" s="47" t="s">
        <v>212</v>
      </c>
    </row>
    <row r="29" spans="1:13" s="48" customFormat="1" ht="153" customHeight="1">
      <c r="A29" s="46">
        <v>25</v>
      </c>
      <c r="B29" s="16" t="s">
        <v>97</v>
      </c>
      <c r="C29" s="1" t="s">
        <v>3</v>
      </c>
      <c r="D29" s="1" t="s">
        <v>122</v>
      </c>
      <c r="E29" s="2">
        <f t="shared" si="1"/>
        <v>8.5330685954710911E-2</v>
      </c>
      <c r="F29" s="3">
        <v>2161</v>
      </c>
      <c r="G29" s="3">
        <v>1449</v>
      </c>
      <c r="H29" s="3">
        <f>42305+1</f>
        <v>42306</v>
      </c>
      <c r="I29" s="3">
        <f>25676-584+1</f>
        <v>25093</v>
      </c>
      <c r="J29" s="3">
        <f t="shared" si="0"/>
        <v>17213</v>
      </c>
      <c r="K29" s="22" t="s">
        <v>215</v>
      </c>
      <c r="L29" s="22" t="s">
        <v>216</v>
      </c>
      <c r="M29" s="47" t="s">
        <v>212</v>
      </c>
    </row>
    <row r="30" spans="1:13" s="48" customFormat="1" ht="127.5" customHeight="1">
      <c r="A30" s="46">
        <v>26</v>
      </c>
      <c r="B30" s="16" t="s">
        <v>97</v>
      </c>
      <c r="C30" s="1" t="s">
        <v>292</v>
      </c>
      <c r="D30" s="1" t="s">
        <v>123</v>
      </c>
      <c r="E30" s="2">
        <f t="shared" si="1"/>
        <v>0.15127011007620661</v>
      </c>
      <c r="F30" s="3">
        <v>4057</v>
      </c>
      <c r="G30" s="3">
        <v>6662</v>
      </c>
      <c r="H30" s="3">
        <v>70860</v>
      </c>
      <c r="I30" s="3">
        <f>27815-381</f>
        <v>27434</v>
      </c>
      <c r="J30" s="3">
        <f t="shared" si="0"/>
        <v>43426</v>
      </c>
      <c r="K30" s="22" t="s">
        <v>217</v>
      </c>
      <c r="L30" s="22" t="s">
        <v>218</v>
      </c>
      <c r="M30" s="47" t="s">
        <v>212</v>
      </c>
    </row>
    <row r="31" spans="1:13" s="48" customFormat="1" ht="210.75" customHeight="1">
      <c r="A31" s="46">
        <v>27</v>
      </c>
      <c r="B31" s="16" t="s">
        <v>97</v>
      </c>
      <c r="C31" s="1" t="s">
        <v>4</v>
      </c>
      <c r="D31" s="1" t="s">
        <v>123</v>
      </c>
      <c r="E31" s="2">
        <f t="shared" si="1"/>
        <v>0.38663058369079434</v>
      </c>
      <c r="F31" s="3">
        <v>5629</v>
      </c>
      <c r="G31" s="3">
        <v>28802</v>
      </c>
      <c r="H31" s="3">
        <v>89054</v>
      </c>
      <c r="I31" s="3">
        <f>27360-316</f>
        <v>27044</v>
      </c>
      <c r="J31" s="3">
        <f t="shared" si="0"/>
        <v>62010</v>
      </c>
      <c r="K31" s="22" t="s">
        <v>107</v>
      </c>
      <c r="L31" s="22" t="s">
        <v>219</v>
      </c>
      <c r="M31" s="47" t="s">
        <v>212</v>
      </c>
    </row>
    <row r="32" spans="1:13" s="48" customFormat="1" ht="132.75" customHeight="1">
      <c r="A32" s="46">
        <v>28</v>
      </c>
      <c r="B32" s="16" t="s">
        <v>97</v>
      </c>
      <c r="C32" s="1" t="s">
        <v>5</v>
      </c>
      <c r="D32" s="1" t="s">
        <v>229</v>
      </c>
      <c r="E32" s="2">
        <f t="shared" si="1"/>
        <v>0.10412863136991128</v>
      </c>
      <c r="F32" s="3">
        <v>3251</v>
      </c>
      <c r="G32" s="3">
        <v>0</v>
      </c>
      <c r="H32" s="3">
        <v>31221</v>
      </c>
      <c r="I32" s="3">
        <v>19507</v>
      </c>
      <c r="J32" s="3">
        <f t="shared" si="0"/>
        <v>11714</v>
      </c>
      <c r="K32" s="22" t="s">
        <v>220</v>
      </c>
      <c r="L32" s="22" t="s">
        <v>110</v>
      </c>
      <c r="M32" s="47" t="s">
        <v>212</v>
      </c>
    </row>
    <row r="33" spans="1:13" s="48" customFormat="1" ht="131.25" customHeight="1">
      <c r="A33" s="46">
        <v>29</v>
      </c>
      <c r="B33" s="16" t="s">
        <v>97</v>
      </c>
      <c r="C33" s="12" t="s">
        <v>6</v>
      </c>
      <c r="D33" s="1" t="s">
        <v>221</v>
      </c>
      <c r="E33" s="2">
        <f t="shared" si="1"/>
        <v>0.30511103299847681</v>
      </c>
      <c r="F33" s="3">
        <v>91276</v>
      </c>
      <c r="G33" s="3">
        <v>7677</v>
      </c>
      <c r="H33" s="3">
        <v>324318</v>
      </c>
      <c r="I33" s="3">
        <v>118491</v>
      </c>
      <c r="J33" s="3">
        <f t="shared" si="0"/>
        <v>205827</v>
      </c>
      <c r="K33" s="22" t="s">
        <v>25</v>
      </c>
      <c r="L33" s="22" t="s">
        <v>39</v>
      </c>
      <c r="M33" s="47" t="s">
        <v>212</v>
      </c>
    </row>
    <row r="34" spans="1:13" s="48" customFormat="1" ht="104.25" customHeight="1">
      <c r="A34" s="46">
        <v>30</v>
      </c>
      <c r="B34" s="16" t="s">
        <v>93</v>
      </c>
      <c r="C34" s="12" t="s">
        <v>85</v>
      </c>
      <c r="D34" s="1" t="s">
        <v>111</v>
      </c>
      <c r="E34" s="56">
        <f t="shared" si="1"/>
        <v>1.2700204614407677E-3</v>
      </c>
      <c r="F34" s="3">
        <v>18</v>
      </c>
      <c r="G34" s="3">
        <v>0</v>
      </c>
      <c r="H34" s="3">
        <v>14173</v>
      </c>
      <c r="I34" s="3">
        <v>9040</v>
      </c>
      <c r="J34" s="3">
        <f t="shared" si="0"/>
        <v>5133</v>
      </c>
      <c r="K34" s="22" t="s">
        <v>19</v>
      </c>
      <c r="L34" s="22" t="s">
        <v>110</v>
      </c>
      <c r="M34" s="47" t="s">
        <v>212</v>
      </c>
    </row>
    <row r="35" spans="1:13" s="48" customFormat="1" ht="90" customHeight="1">
      <c r="A35" s="46">
        <v>31</v>
      </c>
      <c r="B35" s="16" t="s">
        <v>93</v>
      </c>
      <c r="C35" s="12" t="s">
        <v>72</v>
      </c>
      <c r="D35" s="1" t="s">
        <v>42</v>
      </c>
      <c r="E35" s="2" t="s">
        <v>109</v>
      </c>
      <c r="F35" s="3">
        <v>0</v>
      </c>
      <c r="G35" s="3">
        <v>0</v>
      </c>
      <c r="H35" s="3">
        <v>62488</v>
      </c>
      <c r="I35" s="3">
        <v>40413</v>
      </c>
      <c r="J35" s="3">
        <f t="shared" si="0"/>
        <v>22075</v>
      </c>
      <c r="K35" s="24" t="s">
        <v>18</v>
      </c>
      <c r="L35" s="24" t="s">
        <v>110</v>
      </c>
      <c r="M35" s="47" t="s">
        <v>212</v>
      </c>
    </row>
    <row r="36" spans="1:13" s="48" customFormat="1" ht="148.5" customHeight="1">
      <c r="A36" s="46">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47" t="s">
        <v>212</v>
      </c>
    </row>
    <row r="37" spans="1:13" s="48" customFormat="1" ht="143.25" customHeight="1">
      <c r="A37" s="46">
        <v>33</v>
      </c>
      <c r="B37" s="16" t="s">
        <v>93</v>
      </c>
      <c r="C37" s="12" t="s">
        <v>113</v>
      </c>
      <c r="D37" s="1" t="s">
        <v>114</v>
      </c>
      <c r="E37" s="2">
        <f>(F37+G37)/H37</f>
        <v>0.14266524436015962</v>
      </c>
      <c r="F37" s="57">
        <v>21666</v>
      </c>
      <c r="G37" s="57">
        <v>0</v>
      </c>
      <c r="H37" s="57">
        <v>151866</v>
      </c>
      <c r="I37" s="57">
        <v>92238</v>
      </c>
      <c r="J37" s="57">
        <f t="shared" si="0"/>
        <v>59628</v>
      </c>
      <c r="K37" s="22" t="s">
        <v>20</v>
      </c>
      <c r="L37" s="22" t="s">
        <v>110</v>
      </c>
      <c r="M37" s="47" t="s">
        <v>212</v>
      </c>
    </row>
    <row r="38" spans="1:13" s="48" customFormat="1" ht="225.75" customHeight="1">
      <c r="A38" s="46">
        <v>34</v>
      </c>
      <c r="B38" s="16" t="s">
        <v>93</v>
      </c>
      <c r="C38" s="12" t="s">
        <v>293</v>
      </c>
      <c r="D38" s="1" t="s">
        <v>115</v>
      </c>
      <c r="E38" s="2">
        <f>(F38+G38)/H38</f>
        <v>0.17120808757150868</v>
      </c>
      <c r="F38" s="3">
        <v>21788</v>
      </c>
      <c r="G38" s="3">
        <v>82331</v>
      </c>
      <c r="H38" s="49">
        <f>744646-24565-79631-32110-197</f>
        <v>608143</v>
      </c>
      <c r="I38" s="3">
        <f>364154-32110-79631</f>
        <v>252413</v>
      </c>
      <c r="J38" s="3">
        <f t="shared" si="0"/>
        <v>355730</v>
      </c>
      <c r="K38" s="22" t="s">
        <v>21</v>
      </c>
      <c r="L38" s="22" t="s">
        <v>189</v>
      </c>
      <c r="M38" s="47" t="s">
        <v>212</v>
      </c>
    </row>
    <row r="39" spans="1:13" s="48" customFormat="1" ht="94.5" customHeight="1">
      <c r="A39" s="46">
        <v>35</v>
      </c>
      <c r="B39" s="16" t="s">
        <v>93</v>
      </c>
      <c r="C39" s="1" t="s">
        <v>78</v>
      </c>
      <c r="D39" s="1" t="s">
        <v>201</v>
      </c>
      <c r="E39" s="2">
        <f>(F39+G39)/H39</f>
        <v>0.17307255635114066</v>
      </c>
      <c r="F39" s="3">
        <v>5192</v>
      </c>
      <c r="G39" s="3">
        <v>6241</v>
      </c>
      <c r="H39" s="3">
        <v>66059</v>
      </c>
      <c r="I39" s="3">
        <v>6011</v>
      </c>
      <c r="J39" s="3">
        <f t="shared" si="0"/>
        <v>60048</v>
      </c>
      <c r="K39" s="22" t="s">
        <v>222</v>
      </c>
      <c r="L39" s="22" t="s">
        <v>223</v>
      </c>
      <c r="M39" s="47" t="s">
        <v>212</v>
      </c>
    </row>
    <row r="40" spans="1:13" s="48" customFormat="1" ht="86.25" customHeight="1">
      <c r="A40" s="46">
        <v>36</v>
      </c>
      <c r="B40" s="16" t="s">
        <v>93</v>
      </c>
      <c r="C40" s="12" t="s">
        <v>294</v>
      </c>
      <c r="D40" s="1" t="s">
        <v>71</v>
      </c>
      <c r="E40" s="2" t="s">
        <v>109</v>
      </c>
      <c r="F40" s="3">
        <v>0</v>
      </c>
      <c r="G40" s="3">
        <v>0</v>
      </c>
      <c r="H40" s="3">
        <v>12964</v>
      </c>
      <c r="I40" s="3">
        <f>6688+1</f>
        <v>6689</v>
      </c>
      <c r="J40" s="3">
        <f t="shared" si="0"/>
        <v>6275</v>
      </c>
      <c r="K40" s="24" t="s">
        <v>18</v>
      </c>
      <c r="L40" s="24" t="s">
        <v>110</v>
      </c>
      <c r="M40" s="47" t="s">
        <v>212</v>
      </c>
    </row>
    <row r="41" spans="1:13" s="48" customFormat="1" ht="109.5" customHeight="1">
      <c r="A41" s="46">
        <v>37</v>
      </c>
      <c r="B41" s="16" t="s">
        <v>93</v>
      </c>
      <c r="C41" s="1" t="s">
        <v>295</v>
      </c>
      <c r="D41" s="1" t="s">
        <v>202</v>
      </c>
      <c r="E41" s="2">
        <f t="shared" ref="E41:E48" si="2">(F41+G41)/H41</f>
        <v>0.62226951465155844</v>
      </c>
      <c r="F41" s="3">
        <v>87366</v>
      </c>
      <c r="G41" s="3">
        <v>61</v>
      </c>
      <c r="H41" s="3">
        <v>140497</v>
      </c>
      <c r="I41" s="3">
        <v>16056</v>
      </c>
      <c r="J41" s="3">
        <f t="shared" si="0"/>
        <v>124441</v>
      </c>
      <c r="K41" s="22" t="s">
        <v>224</v>
      </c>
      <c r="L41" s="22" t="s">
        <v>225</v>
      </c>
      <c r="M41" s="47" t="s">
        <v>212</v>
      </c>
    </row>
    <row r="42" spans="1:13" s="48" customFormat="1" ht="92.25" customHeight="1">
      <c r="A42" s="46">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47" t="s">
        <v>212</v>
      </c>
    </row>
    <row r="43" spans="1:13" s="48" customFormat="1" ht="67.5" customHeight="1">
      <c r="A43" s="46">
        <v>39</v>
      </c>
      <c r="B43" s="16" t="s">
        <v>93</v>
      </c>
      <c r="C43" s="12" t="s">
        <v>83</v>
      </c>
      <c r="D43" s="12" t="s">
        <v>143</v>
      </c>
      <c r="E43" s="2">
        <f t="shared" si="2"/>
        <v>0.67932975752471303</v>
      </c>
      <c r="F43" s="3">
        <v>30650</v>
      </c>
      <c r="G43" s="3">
        <v>0</v>
      </c>
      <c r="H43" s="3">
        <v>45118</v>
      </c>
      <c r="I43" s="3">
        <v>8857</v>
      </c>
      <c r="J43" s="3">
        <f t="shared" si="0"/>
        <v>36261</v>
      </c>
      <c r="K43" s="22" t="s">
        <v>61</v>
      </c>
      <c r="L43" s="22" t="s">
        <v>110</v>
      </c>
      <c r="M43" s="47" t="s">
        <v>212</v>
      </c>
    </row>
    <row r="44" spans="1:13" s="48" customFormat="1" ht="107.25" customHeight="1">
      <c r="A44" s="46">
        <v>40</v>
      </c>
      <c r="B44" s="16" t="s">
        <v>93</v>
      </c>
      <c r="C44" s="1" t="s">
        <v>296</v>
      </c>
      <c r="D44" s="1" t="s">
        <v>139</v>
      </c>
      <c r="E44" s="2">
        <f t="shared" si="2"/>
        <v>0.81751455327765121</v>
      </c>
      <c r="F44" s="3">
        <v>22610</v>
      </c>
      <c r="G44" s="3">
        <v>0</v>
      </c>
      <c r="H44" s="3">
        <v>27657</v>
      </c>
      <c r="I44" s="3">
        <v>0</v>
      </c>
      <c r="J44" s="3">
        <f t="shared" si="0"/>
        <v>27657</v>
      </c>
      <c r="K44" s="22" t="s">
        <v>140</v>
      </c>
      <c r="L44" s="22" t="s">
        <v>110</v>
      </c>
      <c r="M44" s="47" t="s">
        <v>212</v>
      </c>
    </row>
    <row r="45" spans="1:13" s="48" customFormat="1" ht="105.75" customHeight="1">
      <c r="A45" s="46">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47" t="s">
        <v>212</v>
      </c>
    </row>
    <row r="46" spans="1:13" s="48" customFormat="1" ht="92.25" customHeight="1">
      <c r="A46" s="46">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47" t="s">
        <v>212</v>
      </c>
    </row>
    <row r="47" spans="1:13" s="50" customFormat="1" ht="182.25" customHeight="1">
      <c r="A47" s="46">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47" t="s">
        <v>212</v>
      </c>
    </row>
    <row r="48" spans="1:13" s="50" customFormat="1" ht="180" customHeight="1">
      <c r="A48" s="46">
        <v>44</v>
      </c>
      <c r="B48" s="16" t="s">
        <v>98</v>
      </c>
      <c r="C48" s="12" t="s">
        <v>8</v>
      </c>
      <c r="D48" s="1" t="s">
        <v>89</v>
      </c>
      <c r="E48" s="2">
        <f t="shared" si="2"/>
        <v>0.1359273306175961</v>
      </c>
      <c r="F48" s="3">
        <v>67389</v>
      </c>
      <c r="G48" s="3">
        <v>25507</v>
      </c>
      <c r="H48" s="3">
        <v>683424</v>
      </c>
      <c r="I48" s="3">
        <v>279512</v>
      </c>
      <c r="J48" s="3">
        <f t="shared" si="0"/>
        <v>403912</v>
      </c>
      <c r="K48" s="58" t="s">
        <v>29</v>
      </c>
      <c r="L48" s="22" t="s">
        <v>128</v>
      </c>
      <c r="M48" s="47" t="s">
        <v>212</v>
      </c>
    </row>
    <row r="49" spans="1:13" s="50" customFormat="1" ht="127.5" customHeight="1">
      <c r="A49" s="46">
        <v>45</v>
      </c>
      <c r="B49" s="16" t="s">
        <v>98</v>
      </c>
      <c r="C49" s="12" t="s">
        <v>9</v>
      </c>
      <c r="D49" s="1" t="s">
        <v>89</v>
      </c>
      <c r="E49" s="2" t="s">
        <v>109</v>
      </c>
      <c r="F49" s="3">
        <v>520</v>
      </c>
      <c r="G49" s="3">
        <v>0</v>
      </c>
      <c r="H49" s="3">
        <v>388098</v>
      </c>
      <c r="I49" s="3">
        <v>218917</v>
      </c>
      <c r="J49" s="3">
        <f t="shared" si="0"/>
        <v>169181</v>
      </c>
      <c r="K49" s="24" t="s">
        <v>18</v>
      </c>
      <c r="L49" s="24" t="s">
        <v>110</v>
      </c>
      <c r="M49" s="47" t="s">
        <v>212</v>
      </c>
    </row>
    <row r="50" spans="1:13" s="48" customFormat="1" ht="136.5" customHeight="1">
      <c r="A50" s="46">
        <v>46</v>
      </c>
      <c r="B50" s="16" t="s">
        <v>98</v>
      </c>
      <c r="C50" s="12" t="s">
        <v>208</v>
      </c>
      <c r="D50" s="1" t="s">
        <v>124</v>
      </c>
      <c r="E50" s="2">
        <f t="shared" ref="E50:E58" si="3">(F50+G50)/H50</f>
        <v>0.36096938775510207</v>
      </c>
      <c r="F50" s="3">
        <v>752</v>
      </c>
      <c r="G50" s="3">
        <v>380</v>
      </c>
      <c r="H50" s="3">
        <v>3136</v>
      </c>
      <c r="I50" s="3">
        <v>2318</v>
      </c>
      <c r="J50" s="3">
        <f t="shared" si="0"/>
        <v>818</v>
      </c>
      <c r="K50" s="17" t="s">
        <v>26</v>
      </c>
      <c r="L50" s="18" t="s">
        <v>53</v>
      </c>
      <c r="M50" s="47" t="s">
        <v>212</v>
      </c>
    </row>
    <row r="51" spans="1:13" s="48" customFormat="1" ht="125.25" customHeight="1">
      <c r="A51" s="46">
        <v>47</v>
      </c>
      <c r="B51" s="16" t="s">
        <v>98</v>
      </c>
      <c r="C51" s="12" t="s">
        <v>209</v>
      </c>
      <c r="D51" s="1" t="s">
        <v>124</v>
      </c>
      <c r="E51" s="2">
        <f t="shared" si="3"/>
        <v>0.22605063951970764</v>
      </c>
      <c r="F51" s="3">
        <v>683</v>
      </c>
      <c r="G51" s="3">
        <v>183</v>
      </c>
      <c r="H51" s="3">
        <v>3831</v>
      </c>
      <c r="I51" s="3">
        <f>1069+470</f>
        <v>1539</v>
      </c>
      <c r="J51" s="3">
        <f t="shared" si="0"/>
        <v>2292</v>
      </c>
      <c r="K51" s="17" t="s">
        <v>26</v>
      </c>
      <c r="L51" s="18" t="s">
        <v>211</v>
      </c>
      <c r="M51" s="47" t="s">
        <v>212</v>
      </c>
    </row>
    <row r="52" spans="1:13" s="48" customFormat="1" ht="81.75" customHeight="1">
      <c r="A52" s="46">
        <v>48</v>
      </c>
      <c r="B52" s="16" t="s">
        <v>98</v>
      </c>
      <c r="C52" s="12" t="s">
        <v>238</v>
      </c>
      <c r="D52" s="1" t="s">
        <v>124</v>
      </c>
      <c r="E52" s="2">
        <f>(F52+G52)/H52</f>
        <v>0.52751604533661067</v>
      </c>
      <c r="F52" s="3">
        <v>3863</v>
      </c>
      <c r="G52" s="3">
        <v>0</v>
      </c>
      <c r="H52" s="3">
        <v>7323</v>
      </c>
      <c r="I52" s="3">
        <v>4890</v>
      </c>
      <c r="J52" s="3">
        <f>H52-I52</f>
        <v>2433</v>
      </c>
      <c r="K52" s="22" t="s">
        <v>207</v>
      </c>
      <c r="L52" s="18" t="s">
        <v>110</v>
      </c>
      <c r="M52" s="47" t="s">
        <v>212</v>
      </c>
    </row>
    <row r="53" spans="1:13" s="48" customFormat="1" ht="132.75" customHeight="1">
      <c r="A53" s="46">
        <v>49</v>
      </c>
      <c r="B53" s="16" t="s">
        <v>98</v>
      </c>
      <c r="C53" s="12" t="s">
        <v>237</v>
      </c>
      <c r="D53" s="12" t="s">
        <v>124</v>
      </c>
      <c r="E53" s="2">
        <f t="shared" si="3"/>
        <v>1.1492597850334618</v>
      </c>
      <c r="F53" s="3">
        <v>10487</v>
      </c>
      <c r="G53" s="3">
        <v>847</v>
      </c>
      <c r="H53" s="3">
        <v>9862</v>
      </c>
      <c r="I53" s="3">
        <f>4774+142</f>
        <v>4916</v>
      </c>
      <c r="J53" s="3">
        <f t="shared" si="0"/>
        <v>4946</v>
      </c>
      <c r="K53" s="24" t="s">
        <v>27</v>
      </c>
      <c r="L53" s="22" t="s">
        <v>53</v>
      </c>
      <c r="M53" s="47" t="s">
        <v>212</v>
      </c>
    </row>
    <row r="54" spans="1:13" s="48" customFormat="1" ht="90" customHeight="1">
      <c r="A54" s="46">
        <v>50</v>
      </c>
      <c r="B54" s="16" t="s">
        <v>98</v>
      </c>
      <c r="C54" s="12" t="s">
        <v>69</v>
      </c>
      <c r="D54" s="12" t="s">
        <v>239</v>
      </c>
      <c r="E54" s="2">
        <f t="shared" si="3"/>
        <v>0.1797432239657632</v>
      </c>
      <c r="F54" s="3">
        <v>1763</v>
      </c>
      <c r="G54" s="3">
        <v>1</v>
      </c>
      <c r="H54" s="3">
        <v>9814</v>
      </c>
      <c r="I54" s="3">
        <v>4941</v>
      </c>
      <c r="J54" s="3">
        <f t="shared" si="0"/>
        <v>4873</v>
      </c>
      <c r="K54" s="22" t="s">
        <v>70</v>
      </c>
      <c r="L54" s="24" t="s">
        <v>210</v>
      </c>
      <c r="M54" s="47" t="s">
        <v>212</v>
      </c>
    </row>
    <row r="55" spans="1:13" s="48" customFormat="1" ht="84.75" customHeight="1">
      <c r="A55" s="46">
        <v>51</v>
      </c>
      <c r="B55" s="16" t="s">
        <v>99</v>
      </c>
      <c r="C55" s="1" t="s">
        <v>13</v>
      </c>
      <c r="D55" s="1" t="s">
        <v>87</v>
      </c>
      <c r="E55" s="2">
        <f t="shared" si="3"/>
        <v>0.55794407168397508</v>
      </c>
      <c r="F55" s="3">
        <v>77932</v>
      </c>
      <c r="G55" s="3">
        <v>400</v>
      </c>
      <c r="H55" s="3">
        <v>140394</v>
      </c>
      <c r="I55" s="3">
        <v>48814</v>
      </c>
      <c r="J55" s="3">
        <f t="shared" si="0"/>
        <v>91580</v>
      </c>
      <c r="K55" s="22" t="s">
        <v>66</v>
      </c>
      <c r="L55" s="22" t="s">
        <v>91</v>
      </c>
      <c r="M55" s="47" t="s">
        <v>212</v>
      </c>
    </row>
    <row r="56" spans="1:13" s="48" customFormat="1" ht="96.75" customHeight="1">
      <c r="A56" s="46">
        <v>52</v>
      </c>
      <c r="B56" s="16" t="s">
        <v>99</v>
      </c>
      <c r="C56" s="1" t="s">
        <v>12</v>
      </c>
      <c r="D56" s="1" t="s">
        <v>88</v>
      </c>
      <c r="E56" s="2">
        <f t="shared" si="3"/>
        <v>0.58523119392684608</v>
      </c>
      <c r="F56" s="3">
        <v>819</v>
      </c>
      <c r="G56" s="3">
        <v>29</v>
      </c>
      <c r="H56" s="3">
        <v>1449</v>
      </c>
      <c r="I56" s="3">
        <f>176+455</f>
        <v>631</v>
      </c>
      <c r="J56" s="3">
        <f t="shared" si="0"/>
        <v>818</v>
      </c>
      <c r="K56" s="17" t="s">
        <v>31</v>
      </c>
      <c r="L56" s="18" t="s">
        <v>188</v>
      </c>
      <c r="M56" s="47" t="s">
        <v>212</v>
      </c>
    </row>
    <row r="57" spans="1:13" s="48" customFormat="1" ht="100.5" customHeight="1">
      <c r="A57" s="46">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47" t="s">
        <v>212</v>
      </c>
    </row>
    <row r="58" spans="1:13" s="48" customFormat="1" ht="86.25" customHeight="1">
      <c r="A58" s="46">
        <v>54</v>
      </c>
      <c r="B58" s="16" t="s">
        <v>99</v>
      </c>
      <c r="C58" s="1" t="s">
        <v>187</v>
      </c>
      <c r="D58" s="1" t="s">
        <v>142</v>
      </c>
      <c r="E58" s="2">
        <f t="shared" si="3"/>
        <v>1.0568072380759288</v>
      </c>
      <c r="F58" s="3">
        <v>166798</v>
      </c>
      <c r="G58" s="3">
        <v>0</v>
      </c>
      <c r="H58" s="3">
        <v>157832</v>
      </c>
      <c r="I58" s="3">
        <v>82621</v>
      </c>
      <c r="J58" s="3">
        <f t="shared" si="0"/>
        <v>75211</v>
      </c>
      <c r="K58" s="24" t="s">
        <v>32</v>
      </c>
      <c r="L58" s="24" t="s">
        <v>110</v>
      </c>
      <c r="M58" s="47" t="s">
        <v>212</v>
      </c>
    </row>
    <row r="59" spans="1:13" s="48" customFormat="1" ht="85.5" customHeight="1">
      <c r="A59" s="46">
        <v>55</v>
      </c>
      <c r="B59" s="16" t="s">
        <v>92</v>
      </c>
      <c r="C59" s="12" t="s">
        <v>0</v>
      </c>
      <c r="D59" s="1" t="s">
        <v>37</v>
      </c>
      <c r="E59" s="2" t="s">
        <v>109</v>
      </c>
      <c r="F59" s="3">
        <v>0</v>
      </c>
      <c r="G59" s="3">
        <v>0</v>
      </c>
      <c r="H59" s="3">
        <v>37882</v>
      </c>
      <c r="I59" s="3">
        <f>20880+3518</f>
        <v>24398</v>
      </c>
      <c r="J59" s="3">
        <f t="shared" si="0"/>
        <v>13484</v>
      </c>
      <c r="K59" s="17" t="s">
        <v>18</v>
      </c>
      <c r="L59" s="17" t="s">
        <v>110</v>
      </c>
      <c r="M59" s="47" t="s">
        <v>212</v>
      </c>
    </row>
    <row r="60" spans="1:13" s="48" customFormat="1" ht="107.25" customHeight="1">
      <c r="A60" s="46">
        <v>56</v>
      </c>
      <c r="B60" s="16" t="s">
        <v>95</v>
      </c>
      <c r="C60" s="1" t="s">
        <v>297</v>
      </c>
      <c r="D60" s="12" t="s">
        <v>120</v>
      </c>
      <c r="E60" s="2">
        <f>(F60+G60)/H60</f>
        <v>0.21730793022392675</v>
      </c>
      <c r="F60" s="3">
        <v>3513</v>
      </c>
      <c r="G60" s="57">
        <v>0</v>
      </c>
      <c r="H60" s="3">
        <f>15119+1047</f>
        <v>16166</v>
      </c>
      <c r="I60" s="3">
        <v>11352</v>
      </c>
      <c r="J60" s="3">
        <f t="shared" si="0"/>
        <v>4814</v>
      </c>
      <c r="K60" s="22" t="s">
        <v>62</v>
      </c>
      <c r="L60" s="22" t="s">
        <v>110</v>
      </c>
      <c r="M60" s="47" t="s">
        <v>212</v>
      </c>
    </row>
    <row r="61" spans="1:13" s="48" customFormat="1" ht="125.25" customHeight="1">
      <c r="A61" s="46">
        <v>57</v>
      </c>
      <c r="B61" s="16" t="s">
        <v>96</v>
      </c>
      <c r="C61" s="1" t="s">
        <v>1</v>
      </c>
      <c r="D61" s="1" t="s">
        <v>121</v>
      </c>
      <c r="E61" s="2">
        <f>(F61+G61)/H61</f>
        <v>0.37452422983908001</v>
      </c>
      <c r="F61" s="3">
        <v>36703</v>
      </c>
      <c r="G61" s="3">
        <v>0</v>
      </c>
      <c r="H61" s="3">
        <v>97999</v>
      </c>
      <c r="I61" s="3">
        <v>30723</v>
      </c>
      <c r="J61" s="3">
        <f t="shared" si="0"/>
        <v>67276</v>
      </c>
      <c r="K61" s="22" t="s">
        <v>226</v>
      </c>
      <c r="L61" s="22" t="s">
        <v>110</v>
      </c>
      <c r="M61" s="47" t="s">
        <v>212</v>
      </c>
    </row>
    <row r="62" spans="1:13" s="48" customFormat="1" ht="123" customHeight="1">
      <c r="A62" s="46">
        <v>58</v>
      </c>
      <c r="B62" s="16" t="s">
        <v>96</v>
      </c>
      <c r="C62" s="1" t="s">
        <v>2</v>
      </c>
      <c r="D62" s="1" t="s">
        <v>121</v>
      </c>
      <c r="E62" s="2">
        <f>(F62+G62)/H62</f>
        <v>0.31457604895104896</v>
      </c>
      <c r="F62" s="3">
        <v>31669</v>
      </c>
      <c r="G62" s="3">
        <v>0</v>
      </c>
      <c r="H62" s="3">
        <v>100672</v>
      </c>
      <c r="I62" s="3">
        <v>36601</v>
      </c>
      <c r="J62" s="3">
        <f t="shared" si="0"/>
        <v>64071</v>
      </c>
      <c r="K62" s="22" t="s">
        <v>227</v>
      </c>
      <c r="L62" s="22" t="s">
        <v>110</v>
      </c>
      <c r="M62" s="47" t="s">
        <v>212</v>
      </c>
    </row>
    <row r="63" spans="1:13" s="48" customFormat="1" ht="97.5" customHeight="1">
      <c r="A63" s="46">
        <v>59</v>
      </c>
      <c r="B63" s="16" t="s">
        <v>96</v>
      </c>
      <c r="C63" s="12" t="s">
        <v>298</v>
      </c>
      <c r="D63" s="1" t="s">
        <v>233</v>
      </c>
      <c r="E63" s="2" t="s">
        <v>109</v>
      </c>
      <c r="F63" s="3">
        <v>0</v>
      </c>
      <c r="G63" s="3">
        <v>0</v>
      </c>
      <c r="H63" s="3">
        <v>8559</v>
      </c>
      <c r="I63" s="3">
        <v>5374</v>
      </c>
      <c r="J63" s="3">
        <f t="shared" si="0"/>
        <v>3185</v>
      </c>
      <c r="K63" s="22" t="s">
        <v>18</v>
      </c>
      <c r="L63" s="22" t="s">
        <v>110</v>
      </c>
      <c r="M63" s="47" t="s">
        <v>212</v>
      </c>
    </row>
    <row r="64" spans="1:13" s="48" customFormat="1" ht="108.75" customHeight="1">
      <c r="A64" s="46">
        <v>60</v>
      </c>
      <c r="B64" s="16" t="s">
        <v>96</v>
      </c>
      <c r="C64" s="12" t="s">
        <v>10</v>
      </c>
      <c r="D64" s="12" t="s">
        <v>146</v>
      </c>
      <c r="E64" s="2">
        <f>(F64+G64)/H64</f>
        <v>0.32845404643656739</v>
      </c>
      <c r="F64" s="3">
        <v>28901</v>
      </c>
      <c r="G64" s="3">
        <v>0</v>
      </c>
      <c r="H64" s="3">
        <v>87991</v>
      </c>
      <c r="I64" s="3">
        <v>35301</v>
      </c>
      <c r="J64" s="3">
        <f t="shared" si="0"/>
        <v>52690</v>
      </c>
      <c r="K64" s="22" t="s">
        <v>228</v>
      </c>
      <c r="L64" s="22" t="s">
        <v>110</v>
      </c>
      <c r="M64" s="47" t="s">
        <v>212</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951EC57C-C1FC-4464-BBC5-1D7872F1EC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2"/>
  <headerFooter alignWithMargins="0"/>
  <drawing r:id="rId33"/>
  <legacy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55" zoomScaleNormal="55" zoomScaleSheetLayoutView="55" workbookViewId="0">
      <selection activeCell="D14" sqref="D14"/>
    </sheetView>
  </sheetViews>
  <sheetFormatPr defaultRowHeight="14.25"/>
  <cols>
    <col min="1" max="1" width="4.875" customWidth="1"/>
    <col min="2" max="2" width="17.5" style="7" customWidth="1"/>
    <col min="3" max="3" width="25.375" style="6" customWidth="1"/>
    <col min="4" max="4" width="34" style="6" customWidth="1"/>
    <col min="5" max="5" width="14.125" style="8" customWidth="1"/>
    <col min="6" max="7" width="12.5" style="8" customWidth="1"/>
    <col min="8" max="10" width="12.5" style="10" customWidth="1"/>
    <col min="11" max="11" width="43.5" style="11" customWidth="1"/>
    <col min="12" max="12" width="46.125" style="11" customWidth="1"/>
  </cols>
  <sheetData>
    <row r="1" spans="1:12" ht="18.75">
      <c r="A1" s="15" t="s">
        <v>151</v>
      </c>
    </row>
    <row r="2" spans="1:12" ht="18.75">
      <c r="B2" s="15"/>
      <c r="C2" s="15"/>
      <c r="D2" s="15"/>
      <c r="E2" s="15"/>
      <c r="F2" s="15"/>
      <c r="G2" s="15"/>
      <c r="H2" s="15"/>
      <c r="I2" s="13"/>
      <c r="J2" s="13"/>
      <c r="K2" s="14"/>
      <c r="L2" s="14"/>
    </row>
    <row r="3" spans="1:12" ht="42.75" customHeight="1">
      <c r="A3" s="109"/>
      <c r="B3" s="110" t="s">
        <v>152</v>
      </c>
      <c r="C3" s="110" t="s">
        <v>153</v>
      </c>
      <c r="D3" s="111" t="s">
        <v>36</v>
      </c>
      <c r="E3" s="105" t="s">
        <v>255</v>
      </c>
      <c r="F3" s="101" t="s">
        <v>154</v>
      </c>
      <c r="G3" s="101" t="s">
        <v>155</v>
      </c>
      <c r="H3" s="107" t="s">
        <v>156</v>
      </c>
      <c r="I3" s="32" t="s">
        <v>16</v>
      </c>
      <c r="J3" s="32"/>
      <c r="K3" s="101" t="s">
        <v>157</v>
      </c>
      <c r="L3" s="108" t="s">
        <v>158</v>
      </c>
    </row>
    <row r="4" spans="1:12" ht="66.75" customHeight="1">
      <c r="A4" s="103"/>
      <c r="B4" s="104"/>
      <c r="C4" s="104"/>
      <c r="D4" s="96"/>
      <c r="E4" s="106"/>
      <c r="F4" s="102"/>
      <c r="G4" s="102"/>
      <c r="H4" s="97"/>
      <c r="I4" s="31" t="s">
        <v>159</v>
      </c>
      <c r="J4" s="31" t="s">
        <v>160</v>
      </c>
      <c r="K4" s="102"/>
      <c r="L4" s="100"/>
    </row>
    <row r="5" spans="1:12" ht="48.75" customHeight="1">
      <c r="A5" s="16">
        <v>1</v>
      </c>
      <c r="B5" s="16" t="s">
        <v>161</v>
      </c>
      <c r="C5" s="33" t="s">
        <v>162</v>
      </c>
      <c r="D5" s="34" t="s">
        <v>163</v>
      </c>
      <c r="E5" s="35" t="s">
        <v>164</v>
      </c>
      <c r="F5" s="36" t="s">
        <v>165</v>
      </c>
      <c r="G5" s="36" t="s">
        <v>166</v>
      </c>
      <c r="H5" s="37" t="s">
        <v>167</v>
      </c>
      <c r="I5" s="38" t="s">
        <v>167</v>
      </c>
      <c r="J5" s="38" t="s">
        <v>167</v>
      </c>
      <c r="K5" s="39" t="s">
        <v>168</v>
      </c>
      <c r="L5" s="39" t="s">
        <v>169</v>
      </c>
    </row>
    <row r="6" spans="1:12" s="10" customFormat="1" ht="30.75" customHeight="1">
      <c r="B6" s="5"/>
      <c r="C6" s="6"/>
      <c r="D6" s="6"/>
      <c r="E6" s="8"/>
      <c r="F6" s="9"/>
      <c r="G6" s="9"/>
      <c r="K6" s="11"/>
      <c r="L6" s="11"/>
    </row>
    <row r="7" spans="1:12" s="40" customFormat="1" ht="26.25" customHeight="1">
      <c r="B7" s="41" t="s">
        <v>170</v>
      </c>
      <c r="C7" s="42"/>
      <c r="D7" s="42"/>
      <c r="E7" s="43"/>
      <c r="F7" s="44"/>
      <c r="G7" s="44"/>
      <c r="K7" s="11"/>
      <c r="L7" s="11"/>
    </row>
    <row r="8" spans="1:12" s="40" customFormat="1" ht="26.25" customHeight="1">
      <c r="B8" s="45" t="s">
        <v>171</v>
      </c>
      <c r="C8" s="42"/>
      <c r="D8" s="42"/>
      <c r="E8" s="43"/>
      <c r="F8" s="43"/>
      <c r="G8" s="43"/>
      <c r="K8" s="11"/>
      <c r="L8" s="11"/>
    </row>
    <row r="9" spans="1:12" s="40" customFormat="1" ht="26.25" customHeight="1">
      <c r="B9" s="45"/>
      <c r="C9" s="42"/>
      <c r="D9" s="42"/>
      <c r="E9" s="43"/>
      <c r="F9" s="43"/>
      <c r="G9" s="43"/>
      <c r="K9" s="11"/>
      <c r="L9" s="11"/>
    </row>
    <row r="10" spans="1:12" s="40" customFormat="1" ht="26.25" customHeight="1">
      <c r="B10" s="45" t="s">
        <v>172</v>
      </c>
      <c r="C10" s="42"/>
      <c r="D10" s="42"/>
      <c r="E10" s="43"/>
      <c r="F10" s="43"/>
      <c r="G10" s="43"/>
      <c r="K10" s="11"/>
      <c r="L10" s="11"/>
    </row>
    <row r="11" spans="1:12" s="40" customFormat="1" ht="26.25" customHeight="1">
      <c r="B11" s="45" t="s">
        <v>173</v>
      </c>
      <c r="C11" s="42"/>
      <c r="D11" s="42"/>
      <c r="E11" s="43"/>
      <c r="F11" s="43"/>
      <c r="G11" s="43"/>
      <c r="K11" s="11"/>
      <c r="L11" s="11"/>
    </row>
    <row r="12" spans="1:12" s="40" customFormat="1" ht="26.25" customHeight="1">
      <c r="B12" s="45"/>
      <c r="C12" s="42"/>
      <c r="D12" s="42"/>
      <c r="E12" s="43"/>
      <c r="F12" s="43"/>
      <c r="G12" s="43"/>
      <c r="K12" s="11"/>
      <c r="L12" s="11"/>
    </row>
    <row r="13" spans="1:12" s="40" customFormat="1" ht="26.25" customHeight="1">
      <c r="B13" s="45" t="s">
        <v>377</v>
      </c>
      <c r="C13" s="42"/>
      <c r="D13" s="42"/>
      <c r="E13" s="43"/>
      <c r="F13" s="43"/>
      <c r="G13" s="43"/>
      <c r="K13" s="11"/>
      <c r="L13" s="11"/>
    </row>
    <row r="14" spans="1:12" s="40" customFormat="1" ht="26.25" customHeight="1">
      <c r="B14" s="45" t="s">
        <v>174</v>
      </c>
      <c r="C14" s="42"/>
      <c r="D14" s="42"/>
      <c r="E14" s="43"/>
      <c r="F14" s="43"/>
      <c r="G14" s="43"/>
      <c r="K14" s="11"/>
      <c r="L14" s="11"/>
    </row>
    <row r="15" spans="1:12" s="40" customFormat="1" ht="26.25" customHeight="1">
      <c r="B15" s="45"/>
      <c r="C15" s="42"/>
      <c r="D15" s="42"/>
      <c r="E15" s="43"/>
      <c r="F15" s="43"/>
      <c r="G15" s="43"/>
      <c r="K15" s="11"/>
      <c r="L15" s="11"/>
    </row>
    <row r="16" spans="1:12" s="40" customFormat="1" ht="26.25" customHeight="1">
      <c r="B16" s="45" t="s">
        <v>175</v>
      </c>
      <c r="C16" s="42"/>
      <c r="D16" s="42"/>
      <c r="E16" s="43"/>
      <c r="F16" s="43"/>
      <c r="G16" s="43"/>
      <c r="K16" s="11"/>
      <c r="L16" s="11"/>
    </row>
    <row r="17" spans="2:12" s="40" customFormat="1" ht="26.25" customHeight="1">
      <c r="B17" s="45" t="s">
        <v>231</v>
      </c>
      <c r="C17" s="42"/>
      <c r="D17" s="42"/>
      <c r="E17" s="43"/>
      <c r="F17" s="43"/>
      <c r="G17" s="43"/>
      <c r="K17" s="11"/>
      <c r="L17" s="11"/>
    </row>
    <row r="18" spans="2:12" s="40" customFormat="1" ht="26.25" customHeight="1">
      <c r="B18" s="45" t="s">
        <v>176</v>
      </c>
      <c r="C18" s="42"/>
      <c r="D18" s="42"/>
      <c r="E18" s="43"/>
      <c r="F18" s="43"/>
      <c r="G18" s="43"/>
      <c r="K18" s="11"/>
      <c r="L18" s="11"/>
    </row>
    <row r="19" spans="2:12" s="40" customFormat="1" ht="26.25" customHeight="1">
      <c r="B19" s="45"/>
      <c r="C19" s="42"/>
      <c r="D19" s="42"/>
      <c r="E19" s="43"/>
      <c r="F19" s="43"/>
      <c r="G19" s="43"/>
      <c r="K19" s="11"/>
      <c r="L19" s="11"/>
    </row>
    <row r="20" spans="2:12" s="40" customFormat="1" ht="26.25" customHeight="1">
      <c r="B20" s="45" t="s">
        <v>177</v>
      </c>
      <c r="C20" s="42"/>
      <c r="D20" s="42"/>
      <c r="E20" s="43"/>
      <c r="F20" s="43"/>
      <c r="G20" s="43"/>
      <c r="K20" s="11"/>
      <c r="L20" s="11"/>
    </row>
    <row r="21" spans="2:12" s="40" customFormat="1" ht="26.25" customHeight="1">
      <c r="B21" s="45" t="s">
        <v>178</v>
      </c>
      <c r="C21" s="42"/>
      <c r="D21" s="42"/>
      <c r="E21" s="43"/>
      <c r="F21" s="43"/>
      <c r="G21" s="43"/>
      <c r="K21" s="11"/>
      <c r="L21" s="11"/>
    </row>
    <row r="22" spans="2:12" s="40" customFormat="1" ht="26.25" customHeight="1">
      <c r="B22" s="45"/>
      <c r="C22" s="42"/>
      <c r="D22" s="42"/>
      <c r="E22" s="43"/>
      <c r="F22" s="43"/>
      <c r="G22" s="43"/>
      <c r="K22" s="11"/>
      <c r="L22" s="11"/>
    </row>
    <row r="23" spans="2:12" s="40" customFormat="1" ht="26.25" customHeight="1">
      <c r="B23" s="45" t="s">
        <v>179</v>
      </c>
      <c r="C23" s="42"/>
      <c r="D23" s="42"/>
      <c r="E23" s="43"/>
      <c r="F23" s="43"/>
      <c r="G23" s="43"/>
      <c r="K23" s="11"/>
      <c r="L23" s="11"/>
    </row>
    <row r="24" spans="2:12" s="40" customFormat="1" ht="26.25" customHeight="1">
      <c r="B24" s="45" t="s">
        <v>265</v>
      </c>
      <c r="C24" s="42"/>
      <c r="D24" s="42"/>
      <c r="E24" s="43"/>
      <c r="F24" s="43"/>
      <c r="G24" s="43"/>
      <c r="K24" s="11"/>
      <c r="L24" s="11"/>
    </row>
    <row r="25" spans="2:12" s="40" customFormat="1" ht="26.25" customHeight="1">
      <c r="B25" s="45"/>
      <c r="C25" s="42"/>
      <c r="D25" s="42"/>
      <c r="E25" s="43"/>
      <c r="F25" s="43"/>
      <c r="G25" s="43"/>
      <c r="K25" s="11"/>
      <c r="L25" s="11"/>
    </row>
    <row r="26" spans="2:12" s="40" customFormat="1" ht="26.25" customHeight="1">
      <c r="B26" s="45" t="s">
        <v>180</v>
      </c>
      <c r="C26" s="42"/>
      <c r="D26" s="42"/>
      <c r="E26" s="43"/>
      <c r="F26" s="43"/>
      <c r="G26" s="43"/>
      <c r="K26" s="11"/>
      <c r="L26" s="11"/>
    </row>
    <row r="27" spans="2:12" s="40" customFormat="1" ht="26.25" customHeight="1">
      <c r="B27" s="45" t="s">
        <v>181</v>
      </c>
      <c r="C27" s="42"/>
      <c r="D27" s="42"/>
      <c r="E27" s="43"/>
      <c r="F27" s="43"/>
      <c r="G27" s="43"/>
      <c r="K27" s="11"/>
      <c r="L27" s="11"/>
    </row>
    <row r="28" spans="2:12" s="40" customFormat="1" ht="26.25" customHeight="1">
      <c r="B28" s="45"/>
      <c r="C28" s="42"/>
      <c r="D28" s="42"/>
      <c r="E28" s="43"/>
      <c r="F28" s="43"/>
      <c r="G28" s="43"/>
      <c r="K28" s="11"/>
      <c r="L28" s="11"/>
    </row>
    <row r="29" spans="2:12" s="40" customFormat="1" ht="26.25" customHeight="1">
      <c r="B29" s="45" t="s">
        <v>182</v>
      </c>
      <c r="C29" s="42"/>
      <c r="D29" s="42"/>
      <c r="E29" s="43"/>
      <c r="F29" s="43"/>
      <c r="G29" s="43"/>
      <c r="K29" s="11"/>
      <c r="L29" s="11"/>
    </row>
    <row r="30" spans="2:12" s="40" customFormat="1" ht="26.25" customHeight="1">
      <c r="B30" s="45" t="s">
        <v>183</v>
      </c>
      <c r="C30" s="42"/>
      <c r="D30" s="42"/>
      <c r="E30" s="43"/>
      <c r="F30" s="43"/>
      <c r="G30" s="43"/>
      <c r="K30" s="11"/>
      <c r="L30" s="11"/>
    </row>
    <row r="31" spans="2:12" s="40" customFormat="1" ht="26.25" customHeight="1">
      <c r="B31" s="45"/>
      <c r="C31" s="42"/>
      <c r="D31" s="42"/>
      <c r="E31" s="43"/>
      <c r="F31" s="43"/>
      <c r="G31" s="43"/>
      <c r="K31" s="11"/>
      <c r="L31" s="11"/>
    </row>
    <row r="32" spans="2:12" s="40" customFormat="1" ht="26.25" customHeight="1">
      <c r="B32" s="45" t="s">
        <v>184</v>
      </c>
      <c r="C32" s="42"/>
      <c r="D32" s="42"/>
      <c r="E32" s="43"/>
      <c r="F32" s="43"/>
      <c r="G32" s="43"/>
      <c r="K32" s="11"/>
      <c r="L32" s="11"/>
    </row>
    <row r="33" spans="2:12" s="40" customFormat="1" ht="26.25" customHeight="1">
      <c r="B33" s="45" t="s">
        <v>185</v>
      </c>
      <c r="C33" s="42"/>
      <c r="D33" s="42"/>
      <c r="E33" s="43"/>
      <c r="F33" s="43"/>
      <c r="G33" s="43"/>
      <c r="K33" s="11"/>
      <c r="L33" s="11"/>
    </row>
    <row r="34" spans="2:12" s="40" customFormat="1" ht="26.25" customHeight="1">
      <c r="B34" s="45"/>
      <c r="C34" s="42"/>
      <c r="D34" s="42"/>
      <c r="E34" s="43"/>
      <c r="F34" s="43"/>
      <c r="G34" s="43"/>
      <c r="K34" s="11"/>
      <c r="L34" s="11"/>
    </row>
    <row r="35" spans="2:12" s="40" customFormat="1" ht="26.25" customHeight="1">
      <c r="B35" s="45" t="s">
        <v>230</v>
      </c>
      <c r="C35" s="42"/>
      <c r="D35" s="42"/>
      <c r="E35" s="43"/>
      <c r="F35" s="43"/>
      <c r="G35" s="43"/>
      <c r="K35" s="11"/>
      <c r="L35" s="11"/>
    </row>
    <row r="36" spans="2:12" s="40" customFormat="1" ht="26.25" customHeight="1">
      <c r="B36" s="45" t="s">
        <v>256</v>
      </c>
      <c r="C36" s="42"/>
      <c r="D36" s="42"/>
      <c r="E36" s="43"/>
      <c r="F36" s="43"/>
      <c r="G36" s="43"/>
      <c r="K36" s="11"/>
      <c r="L36" s="11"/>
    </row>
    <row r="37" spans="2:12" s="40" customFormat="1" ht="26.25" customHeight="1">
      <c r="B37" s="45"/>
      <c r="C37" s="42"/>
      <c r="D37" s="42"/>
      <c r="E37" s="43"/>
      <c r="F37" s="43"/>
      <c r="G37" s="43"/>
      <c r="K37" s="11"/>
      <c r="L37" s="11"/>
    </row>
    <row r="38" spans="2:12" s="40" customFormat="1" ht="26.25" customHeight="1">
      <c r="B38" s="45" t="s">
        <v>186</v>
      </c>
      <c r="C38" s="42"/>
      <c r="D38" s="42"/>
      <c r="E38" s="43"/>
      <c r="F38" s="43"/>
      <c r="G38" s="43"/>
      <c r="K38" s="11"/>
      <c r="L38" s="11"/>
    </row>
    <row r="39" spans="2:12" s="40" customFormat="1" ht="26.25" customHeight="1">
      <c r="B39" s="45" t="s">
        <v>264</v>
      </c>
      <c r="C39" s="42"/>
      <c r="D39" s="42"/>
      <c r="E39" s="43"/>
      <c r="F39" s="43"/>
      <c r="G39" s="43"/>
      <c r="K39" s="11"/>
      <c r="L39" s="11"/>
    </row>
    <row r="40" spans="2:12" s="10" customFormat="1">
      <c r="B40" s="5"/>
      <c r="C40" s="6"/>
      <c r="D40" s="6"/>
      <c r="E40" s="8"/>
      <c r="F40" s="8"/>
      <c r="G40" s="8"/>
      <c r="K40" s="11"/>
      <c r="L40" s="11"/>
    </row>
    <row r="41" spans="2:12" s="10" customFormat="1">
      <c r="B41" s="5"/>
      <c r="C41" s="6"/>
      <c r="D41" s="6"/>
      <c r="E41" s="8"/>
      <c r="F41" s="8"/>
      <c r="G41" s="8"/>
      <c r="K41" s="11"/>
      <c r="L41" s="11"/>
    </row>
    <row r="42" spans="2:12" s="10" customFormat="1">
      <c r="B42" s="5"/>
      <c r="C42" s="6"/>
      <c r="D42" s="6"/>
      <c r="E42" s="8"/>
      <c r="F42" s="8"/>
      <c r="G42" s="8"/>
      <c r="K42" s="11"/>
      <c r="L42" s="11"/>
    </row>
    <row r="43" spans="2:12" s="10" customFormat="1">
      <c r="B43" s="5"/>
      <c r="C43" s="6"/>
      <c r="D43" s="6"/>
      <c r="E43" s="8"/>
      <c r="F43" s="8"/>
      <c r="G43" s="8"/>
      <c r="K43" s="11"/>
      <c r="L43" s="11"/>
    </row>
  </sheetData>
  <autoFilter ref="B3:L5"/>
  <customSheetViews>
    <customSheetView guid="{0A60D169-EA4D-42F0-A2F3-528073C1F4D5}"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
      <headerFooter alignWithMargins="0"/>
      <autoFilter ref="B1:L1"/>
    </customSheetView>
    <customSheetView guid="{4BD327CA-D2D9-47BB-8D43-E6A2085736FF}"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
      <headerFooter alignWithMargins="0"/>
      <autoFilter ref="B1:L1"/>
    </customSheetView>
    <customSheetView guid="{8EA625F0-5D2E-4E9B-8B85-5A4134DD8279}"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3"/>
      <headerFooter alignWithMargins="0"/>
      <autoFilter ref="B1:L1"/>
    </customSheetView>
    <customSheetView guid="{951EC57C-C1FC-4464-BBC5-1D7872F1ECD5}"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4"/>
      <headerFooter alignWithMargins="0"/>
      <autoFilter ref="B1:L1"/>
    </customSheetView>
    <customSheetView guid="{5D7BC948-B761-4C79-AFD0-CA72550D1ACD}"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5"/>
      <headerFooter alignWithMargins="0"/>
      <autoFilter ref="B1:L1"/>
    </customSheetView>
    <customSheetView guid="{A0FF5FE9-963B-4465-B2FA-FC8073C4F0A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6"/>
      <headerFooter alignWithMargins="0"/>
      <autoFilter ref="B1:L1"/>
    </customSheetView>
    <customSheetView guid="{19095B01-EB70-4978-A824-089E8010321E}"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7"/>
      <headerFooter alignWithMargins="0"/>
      <autoFilter ref="B1:L1"/>
    </customSheetView>
    <customSheetView guid="{C7C2E1F7-8D25-45A3-98C8-F22E332F6CE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8"/>
      <headerFooter alignWithMargins="0"/>
      <autoFilter ref="B1:L1"/>
    </customSheetView>
    <customSheetView guid="{C2EE5954-9791-4212-8389-87F2B1BCEDE3}"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9"/>
      <headerFooter alignWithMargins="0"/>
      <autoFilter ref="B1:L1"/>
    </customSheetView>
    <customSheetView guid="{0BB2ECCB-433A-478D-BC68-8EAEF57773B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0"/>
      <headerFooter alignWithMargins="0"/>
      <autoFilter ref="B1:L1"/>
    </customSheetView>
    <customSheetView guid="{BB034A02-4157-4F4C-970A-104573BB908D}"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1"/>
      <headerFooter alignWithMargins="0"/>
      <autoFilter ref="B1:L1"/>
    </customSheetView>
    <customSheetView guid="{92469751-EA1A-4655-A8DE-B0733E860301}"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2"/>
      <headerFooter alignWithMargins="0"/>
      <autoFilter ref="B1:L1"/>
    </customSheetView>
    <customSheetView guid="{48DF1A33-946D-4268-BBCF-1269014A917F}"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3"/>
      <headerFooter alignWithMargins="0"/>
      <autoFilter ref="B1:L1"/>
    </customSheetView>
    <customSheetView guid="{A92F8FF7-940C-4369-B6E9-177F598A060F}"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4"/>
      <headerFooter alignWithMargins="0"/>
      <autoFilter ref="B1:L1"/>
    </customSheetView>
    <customSheetView guid="{4724C107-2586-4CA4-AE84-701A5ED764F6}"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5"/>
      <headerFooter alignWithMargins="0"/>
      <autoFilter ref="B1:L1"/>
    </customSheetView>
    <customSheetView guid="{FBC8A51E-9A49-47F0-B6E7-A8EDFB9ED9FD}"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6"/>
      <headerFooter alignWithMargins="0"/>
      <autoFilter ref="B1:L1"/>
    </customSheetView>
    <customSheetView guid="{11001B3E-87DD-4EEE-B290-3C58C59609F3}"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7"/>
      <headerFooter alignWithMargins="0"/>
      <autoFilter ref="B1:L1"/>
    </customSheetView>
    <customSheetView guid="{B1B896AC-861D-4BED-A785-C2A9799B23E6}"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8"/>
      <headerFooter alignWithMargins="0"/>
      <autoFilter ref="B1:L1"/>
    </customSheetView>
    <customSheetView guid="{F00D68A2-E6D7-448C-B246-2FC7B0898C57}"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9"/>
      <headerFooter alignWithMargins="0"/>
      <autoFilter ref="B1:L1"/>
    </customSheetView>
    <customSheetView guid="{8BD64CB5-C1EB-4DA0-9E9E-C91E7594013A}"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0"/>
      <headerFooter alignWithMargins="0"/>
      <autoFilter ref="B1:L1"/>
    </customSheetView>
    <customSheetView guid="{E63B6F26-5CA1-415A-AAF5-D842AA183F61}"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21"/>
      <headerFooter alignWithMargins="0"/>
      <autoFilter ref="B1:L1"/>
    </customSheetView>
    <customSheetView guid="{5B8A0CAF-BC9B-4670-A91B-C7F9421BC3F7}" scale="55" showGridLines="0"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22"/>
      <headerFooter alignWithMargins="0"/>
      <autoFilter ref="B1:L1"/>
    </customSheetView>
    <customSheetView guid="{044D20CE-B695-4BC1-A3B0-D60A68B6D73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3"/>
      <headerFooter alignWithMargins="0"/>
      <autoFilter ref="B1:L1"/>
    </customSheetView>
    <customSheetView guid="{1ADEBCB8-9FB3-4DB2-BD49-E19DCBC61CF4}"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4"/>
      <headerFooter alignWithMargins="0"/>
      <autoFilter ref="B1:L1"/>
    </customSheetView>
    <customSheetView guid="{8861AE24-1F01-42AD-BF50-4516A37941D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5"/>
      <headerFooter alignWithMargins="0"/>
      <autoFilter ref="B1:L1"/>
    </customSheetView>
    <customSheetView guid="{AC5D4131-12C8-4117-9087-BAF7435F9B53}"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6"/>
      <headerFooter alignWithMargins="0"/>
      <autoFilter ref="B1:L1"/>
    </customSheetView>
    <customSheetView guid="{D4A96488-6408-401A-B242-47247BD68402}"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7"/>
      <headerFooter alignWithMargins="0"/>
      <autoFilter ref="B1:L1"/>
    </customSheetView>
    <customSheetView guid="{059B7AB1-A73C-4BC5-991D-327B0179F92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8"/>
      <headerFooter alignWithMargins="0"/>
      <autoFilter ref="B1:L1"/>
    </customSheetView>
    <customSheetView guid="{F61D973C-B322-4E3F-91AB-97FEEA952E82}" scale="55" showGridLines="0" showAutoFilter="1">
      <selection activeCell="H14" sqref="H14"/>
      <pageMargins left="0.39370078740157483" right="0.27559055118110237" top="0.55118110236220474" bottom="0.19685039370078741" header="0.11811023622047245" footer="0.19685039370078741"/>
      <printOptions horizontalCentered="1"/>
      <pageSetup paperSize="8" scale="70" fitToHeight="0" orientation="landscape" r:id="rId29"/>
      <headerFooter alignWithMargins="0"/>
      <autoFilter ref="B1:L1"/>
    </customSheetView>
    <customSheetView guid="{47AE5BBD-A385-41BE-B786-2DF2D65C20C7}"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30"/>
      <headerFooter alignWithMargins="0"/>
      <autoFilter ref="B1:L1"/>
    </customSheetView>
    <customSheetView guid="{98E8C3D6-8FBF-4D5C-8624-4C53BC7003C2}"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31"/>
      <headerFooter alignWithMargins="0"/>
      <autoFilter ref="B1:L1"/>
    </customSheetView>
  </customSheetViews>
  <mergeCells count="10">
    <mergeCell ref="G3:G4"/>
    <mergeCell ref="H3:H4"/>
    <mergeCell ref="K3:K4"/>
    <mergeCell ref="L3:L4"/>
    <mergeCell ref="A3:A4"/>
    <mergeCell ref="B3:B4"/>
    <mergeCell ref="C3:C4"/>
    <mergeCell ref="D3:D4"/>
    <mergeCell ref="E3:E4"/>
    <mergeCell ref="F3:F4"/>
  </mergeCells>
  <phoneticPr fontId="4"/>
  <printOptions horizontalCentered="1"/>
  <pageMargins left="0.39370078740157483" right="0.27559055118110237" top="0.55118110236220474" bottom="0.19685039370078741" header="0.11811023622047245" footer="0.19685039370078741"/>
  <pageSetup paperSize="8" scale="70" fitToHeight="0" orientation="landscape" r:id="rId3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30年度決算(施設)</vt:lpstr>
      <vt:lpstr>25年度決算</vt:lpstr>
      <vt:lpstr>24年度決算</vt:lpstr>
      <vt:lpstr>23年度決算（参考・公表済み）</vt:lpstr>
      <vt:lpstr>凡例（施設）</vt:lpstr>
      <vt:lpstr>'23年度決算（参考・公表済み）'!Print_Area</vt:lpstr>
      <vt:lpstr>'24年度決算'!Print_Area</vt:lpstr>
      <vt:lpstr>'30年度決算(施設)'!Print_Area</vt:lpstr>
      <vt:lpstr>'凡例（施設）'!Print_Area</vt:lpstr>
      <vt:lpstr>'23年度決算（参考・公表済み）'!Print_Titles</vt:lpstr>
      <vt:lpstr>'24年度決算'!Print_Titles</vt:lpstr>
      <vt:lpstr>'30年度決算(施設)'!Print_Titles</vt:lpstr>
      <vt:lpstr>'凡例（施設）'!Print_Titles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satouyayoi</dc:creator>
  <cp:lastModifiedBy>下平 峻介</cp:lastModifiedBy>
  <cp:lastPrinted>2019-12-24T08:28:49Z</cp:lastPrinted>
  <dcterms:created xsi:type="dcterms:W3CDTF">2012-01-04T07:14:18Z</dcterms:created>
  <dcterms:modified xsi:type="dcterms:W3CDTF">2019-12-25T00:51:14Z</dcterms:modified>
</cp:coreProperties>
</file>