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財政課\share\170_受益者負担の適正化\010_受益者負担の適正化\2021（R3）年度\010_調査・公表（主にかっきー）\050_公表準備\003_公表資料\公表用 （ファイル種類変更後）\"/>
    </mc:Choice>
  </mc:AlternateContent>
  <bookViews>
    <workbookView xWindow="5565" yWindow="6315" windowWidth="19230" windowHeight="6870" firstSheet="3" activeTab="4"/>
  </bookViews>
  <sheets>
    <sheet name="25年度決算" sheetId="2" state="hidden" r:id="rId1"/>
    <sheet name="24年度決算" sheetId="3" state="hidden" r:id="rId2"/>
    <sheet name="23年度決算（参考・公表済み）" sheetId="4" state="hidden" r:id="rId3"/>
    <sheet name="令和２年度決算（手数料）" sheetId="6" r:id="rId4"/>
    <sheet name="凡例 (手数料)" sheetId="7" r:id="rId5"/>
  </sheets>
  <definedNames>
    <definedName name="_xlnm._FilterDatabase" localSheetId="2" hidden="1">'23年度決算（参考・公表済み）'!$B$3:$L$64</definedName>
    <definedName name="_xlnm._FilterDatabase" localSheetId="1" hidden="1">'24年度決算'!$B$3:$L$64</definedName>
    <definedName name="_xlnm._FilterDatabase" localSheetId="0" hidden="1">'25年度決算'!$B$3:$L$64</definedName>
    <definedName name="_xlnm._FilterDatabase" localSheetId="4" hidden="1">'凡例 (手数料)'!$A$4:$L$5</definedName>
    <definedName name="_xlnm._FilterDatabase" localSheetId="3" hidden="1">'令和２年度決算（手数料）'!$B$5:$M$39</definedName>
    <definedName name="_xlnm.Print_Area" localSheetId="2">'23年度決算（参考・公表済み）'!$A$1:$M$72</definedName>
    <definedName name="_xlnm.Print_Area" localSheetId="1">'24年度決算'!$A$1:$M$72</definedName>
    <definedName name="_xlnm.Print_Area" localSheetId="4">'凡例 (手数料)'!$A$1:$L$42</definedName>
    <definedName name="_xlnm.Print_Area" localSheetId="3">'令和２年度決算（手数料）'!$A$1:$N$39</definedName>
    <definedName name="_xlnm.Print_Titles" localSheetId="2">'23年度決算（参考・公表済み）'!$B:$C,'23年度決算（参考・公表済み）'!$3:$4</definedName>
    <definedName name="_xlnm.Print_Titles" localSheetId="1">'24年度決算'!$B:$C,'24年度決算'!$3:$4</definedName>
    <definedName name="_xlnm.Print_Titles" localSheetId="4">'凡例 (手数料)'!$3:$4</definedName>
    <definedName name="_xlnm.Print_Titles" localSheetId="3">'令和２年度決算（手数料）'!$4:$5</definedName>
    <definedName name="Z_044D20CE_B695_4BC1_A3B0_D60A68B6D73D_.wvu.Cols" localSheetId="3" hidden="1">'令和２年度決算（手数料）'!#REF!,'令和２年度決算（手数料）'!#REF!,'令和２年度決算（手数料）'!#REF!,'令和２年度決算（手数料）'!#REF!</definedName>
    <definedName name="Z_044D20CE_B695_4BC1_A3B0_D60A68B6D73D_.wvu.FilterData" localSheetId="2" hidden="1">'23年度決算（参考・公表済み）'!$B$3:$L$64</definedName>
    <definedName name="Z_044D20CE_B695_4BC1_A3B0_D60A68B6D73D_.wvu.FilterData" localSheetId="1" hidden="1">'24年度決算'!$B$3:$L$64</definedName>
    <definedName name="Z_044D20CE_B695_4BC1_A3B0_D60A68B6D73D_.wvu.FilterData" localSheetId="0" hidden="1">'25年度決算'!$B$3:$L$64</definedName>
    <definedName name="Z_044D20CE_B695_4BC1_A3B0_D60A68B6D73D_.wvu.FilterData" localSheetId="4" hidden="1">'凡例 (手数料)'!$A$4:$L$5</definedName>
    <definedName name="Z_044D20CE_B695_4BC1_A3B0_D60A68B6D73D_.wvu.FilterData" localSheetId="3" hidden="1">'令和２年度決算（手数料）'!$B$5:$M$39</definedName>
    <definedName name="Z_044D20CE_B695_4BC1_A3B0_D60A68B6D73D_.wvu.PrintArea" localSheetId="2" hidden="1">'23年度決算（参考・公表済み）'!$A$1:$M$72</definedName>
    <definedName name="Z_044D20CE_B695_4BC1_A3B0_D60A68B6D73D_.wvu.PrintArea" localSheetId="1" hidden="1">'24年度決算'!$A$1:$M$72</definedName>
    <definedName name="Z_044D20CE_B695_4BC1_A3B0_D60A68B6D73D_.wvu.PrintArea" localSheetId="0" hidden="1">'25年度決算'!$A$1:$M$72</definedName>
    <definedName name="Z_044D20CE_B695_4BC1_A3B0_D60A68B6D73D_.wvu.PrintArea" localSheetId="4" hidden="1">'凡例 (手数料)'!$A$1:$L$42</definedName>
    <definedName name="Z_044D20CE_B695_4BC1_A3B0_D60A68B6D73D_.wvu.PrintArea" localSheetId="3" hidden="1">'令和２年度決算（手数料）'!$A$1:$M$39</definedName>
    <definedName name="Z_044D20CE_B695_4BC1_A3B0_D60A68B6D73D_.wvu.PrintTitles" localSheetId="2" hidden="1">'23年度決算（参考・公表済み）'!$B:$C,'23年度決算（参考・公表済み）'!$3:$4</definedName>
    <definedName name="Z_044D20CE_B695_4BC1_A3B0_D60A68B6D73D_.wvu.PrintTitles" localSheetId="1" hidden="1">'24年度決算'!$B:$C,'24年度決算'!$3:$4</definedName>
    <definedName name="Z_044D20CE_B695_4BC1_A3B0_D60A68B6D73D_.wvu.PrintTitles" localSheetId="0" hidden="1">'25年度決算'!$B:$C,'25年度決算'!$3:$4</definedName>
    <definedName name="Z_044D20CE_B695_4BC1_A3B0_D60A68B6D73D_.wvu.PrintTitles" localSheetId="4" hidden="1">'凡例 (手数料)'!$3:$4</definedName>
    <definedName name="Z_044D20CE_B695_4BC1_A3B0_D60A68B6D73D_.wvu.PrintTitles" localSheetId="3" hidden="1">'令和２年度決算（手数料）'!$4:$5</definedName>
    <definedName name="Z_056DBB2B_AB77_4B3C_A5D4_8C8828167D23_.wvu.FilterData" localSheetId="3" hidden="1">'令和２年度決算（手数料）'!$B$5:$M$39</definedName>
    <definedName name="Z_059B7AB1_A73C_4BC5_991D_327B0179F92D_.wvu.Cols" localSheetId="3" hidden="1">'令和２年度決算（手数料）'!#REF!,'令和２年度決算（手数料）'!#REF!,'令和２年度決算（手数料）'!#REF!,'令和２年度決算（手数料）'!#REF!</definedName>
    <definedName name="Z_059B7AB1_A73C_4BC5_991D_327B0179F92D_.wvu.FilterData" localSheetId="2" hidden="1">'23年度決算（参考・公表済み）'!$B$3:$L$64</definedName>
    <definedName name="Z_059B7AB1_A73C_4BC5_991D_327B0179F92D_.wvu.FilterData" localSheetId="1" hidden="1">'24年度決算'!$B$3:$L$64</definedName>
    <definedName name="Z_059B7AB1_A73C_4BC5_991D_327B0179F92D_.wvu.FilterData" localSheetId="0" hidden="1">'25年度決算'!$B$3:$L$64</definedName>
    <definedName name="Z_059B7AB1_A73C_4BC5_991D_327B0179F92D_.wvu.FilterData" localSheetId="4" hidden="1">'凡例 (手数料)'!$A$4:$L$5</definedName>
    <definedName name="Z_059B7AB1_A73C_4BC5_991D_327B0179F92D_.wvu.FilterData" localSheetId="3" hidden="1">'令和２年度決算（手数料）'!$B$5:$M$39</definedName>
    <definedName name="Z_059B7AB1_A73C_4BC5_991D_327B0179F92D_.wvu.PrintArea" localSheetId="2" hidden="1">'23年度決算（参考・公表済み）'!$A$1:$M$72</definedName>
    <definedName name="Z_059B7AB1_A73C_4BC5_991D_327B0179F92D_.wvu.PrintArea" localSheetId="1" hidden="1">'24年度決算'!$A$1:$M$72</definedName>
    <definedName name="Z_059B7AB1_A73C_4BC5_991D_327B0179F92D_.wvu.PrintArea" localSheetId="4" hidden="1">'凡例 (手数料)'!$A$1:$L$42</definedName>
    <definedName name="Z_059B7AB1_A73C_4BC5_991D_327B0179F92D_.wvu.PrintArea" localSheetId="3" hidden="1">'令和２年度決算（手数料）'!$A$1:$M$39</definedName>
    <definedName name="Z_059B7AB1_A73C_4BC5_991D_327B0179F92D_.wvu.PrintTitles" localSheetId="2" hidden="1">'23年度決算（参考・公表済み）'!$B:$C,'23年度決算（参考・公表済み）'!$3:$4</definedName>
    <definedName name="Z_059B7AB1_A73C_4BC5_991D_327B0179F92D_.wvu.PrintTitles" localSheetId="1" hidden="1">'24年度決算'!$B:$C,'24年度決算'!$3:$4</definedName>
    <definedName name="Z_059B7AB1_A73C_4BC5_991D_327B0179F92D_.wvu.PrintTitles" localSheetId="4" hidden="1">'凡例 (手数料)'!$3:$4</definedName>
    <definedName name="Z_059B7AB1_A73C_4BC5_991D_327B0179F92D_.wvu.PrintTitles" localSheetId="3" hidden="1">'令和２年度決算（手数料）'!$4:$5</definedName>
    <definedName name="Z_0A60D169_EA4D_42F0_A2F3_528073C1F4D5_.wvu.Cols" localSheetId="3" hidden="1">'令和２年度決算（手数料）'!#REF!,'令和２年度決算（手数料）'!#REF!,'令和２年度決算（手数料）'!#REF!,'令和２年度決算（手数料）'!#REF!</definedName>
    <definedName name="Z_0A60D169_EA4D_42F0_A2F3_528073C1F4D5_.wvu.FilterData" localSheetId="2" hidden="1">'23年度決算（参考・公表済み）'!$B$3:$L$64</definedName>
    <definedName name="Z_0A60D169_EA4D_42F0_A2F3_528073C1F4D5_.wvu.FilterData" localSheetId="1" hidden="1">'24年度決算'!$B$3:$L$64</definedName>
    <definedName name="Z_0A60D169_EA4D_42F0_A2F3_528073C1F4D5_.wvu.FilterData" localSheetId="0" hidden="1">'25年度決算'!$B$3:$L$64</definedName>
    <definedName name="Z_0A60D169_EA4D_42F0_A2F3_528073C1F4D5_.wvu.FilterData" localSheetId="4" hidden="1">'凡例 (手数料)'!$A$4:$L$5</definedName>
    <definedName name="Z_0A60D169_EA4D_42F0_A2F3_528073C1F4D5_.wvu.FilterData" localSheetId="3" hidden="1">'令和２年度決算（手数料）'!$B$5:$M$39</definedName>
    <definedName name="Z_0A60D169_EA4D_42F0_A2F3_528073C1F4D5_.wvu.PrintArea" localSheetId="2" hidden="1">'23年度決算（参考・公表済み）'!$A$1:$M$72</definedName>
    <definedName name="Z_0A60D169_EA4D_42F0_A2F3_528073C1F4D5_.wvu.PrintArea" localSheetId="1" hidden="1">'24年度決算'!$A$1:$M$72</definedName>
    <definedName name="Z_0A60D169_EA4D_42F0_A2F3_528073C1F4D5_.wvu.PrintArea" localSheetId="4" hidden="1">'凡例 (手数料)'!$A$1:$L$42</definedName>
    <definedName name="Z_0A60D169_EA4D_42F0_A2F3_528073C1F4D5_.wvu.PrintArea" localSheetId="3" hidden="1">'令和２年度決算（手数料）'!$A$1:$M$39</definedName>
    <definedName name="Z_0A60D169_EA4D_42F0_A2F3_528073C1F4D5_.wvu.PrintTitles" localSheetId="2" hidden="1">'23年度決算（参考・公表済み）'!$B:$C,'23年度決算（参考・公表済み）'!$3:$4</definedName>
    <definedName name="Z_0A60D169_EA4D_42F0_A2F3_528073C1F4D5_.wvu.PrintTitles" localSheetId="1" hidden="1">'24年度決算'!$B:$C,'24年度決算'!$3:$4</definedName>
    <definedName name="Z_0A60D169_EA4D_42F0_A2F3_528073C1F4D5_.wvu.PrintTitles" localSheetId="4" hidden="1">'凡例 (手数料)'!$3:$4</definedName>
    <definedName name="Z_0A60D169_EA4D_42F0_A2F3_528073C1F4D5_.wvu.PrintTitles" localSheetId="3" hidden="1">'令和２年度決算（手数料）'!$4:$5</definedName>
    <definedName name="Z_0BB2ECCB_433A_478D_BC68_8EAEF57773B0_.wvu.Cols" localSheetId="3" hidden="1">'令和２年度決算（手数料）'!#REF!,'令和２年度決算（手数料）'!#REF!,'令和２年度決算（手数料）'!#REF!,'令和２年度決算（手数料）'!#REF!</definedName>
    <definedName name="Z_0BB2ECCB_433A_478D_BC68_8EAEF57773B0_.wvu.FilterData" localSheetId="2" hidden="1">'23年度決算（参考・公表済み）'!$B$3:$L$64</definedName>
    <definedName name="Z_0BB2ECCB_433A_478D_BC68_8EAEF57773B0_.wvu.FilterData" localSheetId="1" hidden="1">'24年度決算'!$B$3:$L$64</definedName>
    <definedName name="Z_0BB2ECCB_433A_478D_BC68_8EAEF57773B0_.wvu.FilterData" localSheetId="0" hidden="1">'25年度決算'!$B$3:$L$64</definedName>
    <definedName name="Z_0BB2ECCB_433A_478D_BC68_8EAEF57773B0_.wvu.FilterData" localSheetId="4" hidden="1">'凡例 (手数料)'!$A$4:$L$5</definedName>
    <definedName name="Z_0BB2ECCB_433A_478D_BC68_8EAEF57773B0_.wvu.FilterData" localSheetId="3" hidden="1">'令和２年度決算（手数料）'!$B$5:$M$39</definedName>
    <definedName name="Z_0BB2ECCB_433A_478D_BC68_8EAEF57773B0_.wvu.PrintArea" localSheetId="2" hidden="1">'23年度決算（参考・公表済み）'!$A$1:$M$72</definedName>
    <definedName name="Z_0BB2ECCB_433A_478D_BC68_8EAEF57773B0_.wvu.PrintArea" localSheetId="1" hidden="1">'24年度決算'!$A$1:$M$72</definedName>
    <definedName name="Z_0BB2ECCB_433A_478D_BC68_8EAEF57773B0_.wvu.PrintArea" localSheetId="0" hidden="1">'25年度決算'!$A$1:$M$72</definedName>
    <definedName name="Z_0BB2ECCB_433A_478D_BC68_8EAEF57773B0_.wvu.PrintArea" localSheetId="4" hidden="1">'凡例 (手数料)'!$A$1:$L$42</definedName>
    <definedName name="Z_0BB2ECCB_433A_478D_BC68_8EAEF57773B0_.wvu.PrintArea" localSheetId="3" hidden="1">'令和２年度決算（手数料）'!$A$1:$M$39</definedName>
    <definedName name="Z_0BB2ECCB_433A_478D_BC68_8EAEF57773B0_.wvu.PrintTitles" localSheetId="2" hidden="1">'23年度決算（参考・公表済み）'!$B:$C,'23年度決算（参考・公表済み）'!$3:$4</definedName>
    <definedName name="Z_0BB2ECCB_433A_478D_BC68_8EAEF57773B0_.wvu.PrintTitles" localSheetId="1" hidden="1">'24年度決算'!$B:$C,'24年度決算'!$3:$4</definedName>
    <definedName name="Z_0BB2ECCB_433A_478D_BC68_8EAEF57773B0_.wvu.PrintTitles" localSheetId="0" hidden="1">'25年度決算'!$B:$C,'25年度決算'!$3:$4</definedName>
    <definedName name="Z_0BB2ECCB_433A_478D_BC68_8EAEF57773B0_.wvu.PrintTitles" localSheetId="4" hidden="1">'凡例 (手数料)'!$3:$4</definedName>
    <definedName name="Z_0BB2ECCB_433A_478D_BC68_8EAEF57773B0_.wvu.PrintTitles" localSheetId="3" hidden="1">'令和２年度決算（手数料）'!$4:$5</definedName>
    <definedName name="Z_11001B3E_87DD_4EEE_B290_3C58C59609F3_.wvu.FilterData" localSheetId="2" hidden="1">'23年度決算（参考・公表済み）'!$B$3:$L$64</definedName>
    <definedName name="Z_11001B3E_87DD_4EEE_B290_3C58C59609F3_.wvu.FilterData" localSheetId="1" hidden="1">'24年度決算'!$B$3:$L$64</definedName>
    <definedName name="Z_11001B3E_87DD_4EEE_B290_3C58C59609F3_.wvu.FilterData" localSheetId="0" hidden="1">'25年度決算'!$B$3:$L$64</definedName>
    <definedName name="Z_11001B3E_87DD_4EEE_B290_3C58C59609F3_.wvu.PrintArea" localSheetId="2" hidden="1">'23年度決算（参考・公表済み）'!$A$1:$M$72</definedName>
    <definedName name="Z_11001B3E_87DD_4EEE_B290_3C58C59609F3_.wvu.PrintArea" localSheetId="1" hidden="1">'24年度決算'!$A$1:$M$72</definedName>
    <definedName name="Z_11001B3E_87DD_4EEE_B290_3C58C59609F3_.wvu.PrintArea" localSheetId="0" hidden="1">'25年度決算'!$A$1:$M$72</definedName>
    <definedName name="Z_11001B3E_87DD_4EEE_B290_3C58C59609F3_.wvu.PrintTitles" localSheetId="2" hidden="1">'23年度決算（参考・公表済み）'!$B:$C,'23年度決算（参考・公表済み）'!$3:$4</definedName>
    <definedName name="Z_11001B3E_87DD_4EEE_B290_3C58C59609F3_.wvu.PrintTitles" localSheetId="1" hidden="1">'24年度決算'!$B:$C,'24年度決算'!$3:$4</definedName>
    <definedName name="Z_11001B3E_87DD_4EEE_B290_3C58C59609F3_.wvu.PrintTitles" localSheetId="0" hidden="1">'25年度決算'!$B:$C,'25年度決算'!$3:$4</definedName>
    <definedName name="Z_19095B01_EB70_4978_A824_089E8010321E_.wvu.Cols" localSheetId="3" hidden="1">'令和２年度決算（手数料）'!#REF!,'令和２年度決算（手数料）'!#REF!,'令和２年度決算（手数料）'!#REF!,'令和２年度決算（手数料）'!#REF!</definedName>
    <definedName name="Z_19095B01_EB70_4978_A824_089E8010321E_.wvu.FilterData" localSheetId="2" hidden="1">'23年度決算（参考・公表済み）'!$B$3:$L$64</definedName>
    <definedName name="Z_19095B01_EB70_4978_A824_089E8010321E_.wvu.FilterData" localSheetId="1" hidden="1">'24年度決算'!$B$3:$L$64</definedName>
    <definedName name="Z_19095B01_EB70_4978_A824_089E8010321E_.wvu.FilterData" localSheetId="0" hidden="1">'25年度決算'!$B$3:$L$64</definedName>
    <definedName name="Z_19095B01_EB70_4978_A824_089E8010321E_.wvu.FilterData" localSheetId="4" hidden="1">'凡例 (手数料)'!$A$4:$L$5</definedName>
    <definedName name="Z_19095B01_EB70_4978_A824_089E8010321E_.wvu.FilterData" localSheetId="3" hidden="1">'令和２年度決算（手数料）'!$B$5:$M$39</definedName>
    <definedName name="Z_19095B01_EB70_4978_A824_089E8010321E_.wvu.PrintArea" localSheetId="2" hidden="1">'23年度決算（参考・公表済み）'!$A$1:$M$72</definedName>
    <definedName name="Z_19095B01_EB70_4978_A824_089E8010321E_.wvu.PrintArea" localSheetId="1" hidden="1">'24年度決算'!$A$1:$M$72</definedName>
    <definedName name="Z_19095B01_EB70_4978_A824_089E8010321E_.wvu.PrintArea" localSheetId="4" hidden="1">'凡例 (手数料)'!$A$1:$L$42</definedName>
    <definedName name="Z_19095B01_EB70_4978_A824_089E8010321E_.wvu.PrintArea" localSheetId="3" hidden="1">'令和２年度決算（手数料）'!$A$1:$M$39</definedName>
    <definedName name="Z_19095B01_EB70_4978_A824_089E8010321E_.wvu.PrintTitles" localSheetId="2" hidden="1">'23年度決算（参考・公表済み）'!$B:$C,'23年度決算（参考・公表済み）'!$3:$4</definedName>
    <definedName name="Z_19095B01_EB70_4978_A824_089E8010321E_.wvu.PrintTitles" localSheetId="1" hidden="1">'24年度決算'!$B:$C,'24年度決算'!$3:$4</definedName>
    <definedName name="Z_19095B01_EB70_4978_A824_089E8010321E_.wvu.PrintTitles" localSheetId="4" hidden="1">'凡例 (手数料)'!$3:$4</definedName>
    <definedName name="Z_19095B01_EB70_4978_A824_089E8010321E_.wvu.PrintTitles" localSheetId="3" hidden="1">'令和２年度決算（手数料）'!$4:$5</definedName>
    <definedName name="Z_1ADEBCB8_9FB3_4DB2_BD49_E19DCBC61CF4_.wvu.Cols" localSheetId="3" hidden="1">'令和２年度決算（手数料）'!#REF!,'令和２年度決算（手数料）'!#REF!,'令和２年度決算（手数料）'!#REF!,'令和２年度決算（手数料）'!#REF!</definedName>
    <definedName name="Z_1ADEBCB8_9FB3_4DB2_BD49_E19DCBC61CF4_.wvu.FilterData" localSheetId="2" hidden="1">'23年度決算（参考・公表済み）'!$B$3:$L$64</definedName>
    <definedName name="Z_1ADEBCB8_9FB3_4DB2_BD49_E19DCBC61CF4_.wvu.FilterData" localSheetId="1" hidden="1">'24年度決算'!$B$3:$L$64</definedName>
    <definedName name="Z_1ADEBCB8_9FB3_4DB2_BD49_E19DCBC61CF4_.wvu.FilterData" localSheetId="0" hidden="1">'25年度決算'!$B$3:$L$64</definedName>
    <definedName name="Z_1ADEBCB8_9FB3_4DB2_BD49_E19DCBC61CF4_.wvu.FilterData" localSheetId="4" hidden="1">'凡例 (手数料)'!$A$4:$L$5</definedName>
    <definedName name="Z_1ADEBCB8_9FB3_4DB2_BD49_E19DCBC61CF4_.wvu.FilterData" localSheetId="3" hidden="1">'令和２年度決算（手数料）'!$B$5:$M$39</definedName>
    <definedName name="Z_1ADEBCB8_9FB3_4DB2_BD49_E19DCBC61CF4_.wvu.PrintArea" localSheetId="2" hidden="1">'23年度決算（参考・公表済み）'!$A$1:$M$72</definedName>
    <definedName name="Z_1ADEBCB8_9FB3_4DB2_BD49_E19DCBC61CF4_.wvu.PrintArea" localSheetId="1" hidden="1">'24年度決算'!$A$1:$M$72</definedName>
    <definedName name="Z_1ADEBCB8_9FB3_4DB2_BD49_E19DCBC61CF4_.wvu.PrintArea" localSheetId="4" hidden="1">'凡例 (手数料)'!$A$1:$L$42</definedName>
    <definedName name="Z_1ADEBCB8_9FB3_4DB2_BD49_E19DCBC61CF4_.wvu.PrintArea" localSheetId="3" hidden="1">'令和２年度決算（手数料）'!$A$1:$M$39</definedName>
    <definedName name="Z_1ADEBCB8_9FB3_4DB2_BD49_E19DCBC61CF4_.wvu.PrintTitles" localSheetId="2" hidden="1">'23年度決算（参考・公表済み）'!$B:$C,'23年度決算（参考・公表済み）'!$3:$4</definedName>
    <definedName name="Z_1ADEBCB8_9FB3_4DB2_BD49_E19DCBC61CF4_.wvu.PrintTitles" localSheetId="1" hidden="1">'24年度決算'!$B:$C,'24年度決算'!$3:$4</definedName>
    <definedName name="Z_1ADEBCB8_9FB3_4DB2_BD49_E19DCBC61CF4_.wvu.PrintTitles" localSheetId="4" hidden="1">'凡例 (手数料)'!$3:$4</definedName>
    <definedName name="Z_1ADEBCB8_9FB3_4DB2_BD49_E19DCBC61CF4_.wvu.PrintTitles" localSheetId="3" hidden="1">'令和２年度決算（手数料）'!$4:$5</definedName>
    <definedName name="Z_2DE5E7C6_AE47_4EE6_8A44_2588C73E3397_.wvu.Cols" localSheetId="3" hidden="1">'令和２年度決算（手数料）'!#REF!,'令和２年度決算（手数料）'!#REF!,'令和２年度決算（手数料）'!#REF!,'令和２年度決算（手数料）'!#REF!</definedName>
    <definedName name="Z_2DE5E7C6_AE47_4EE6_8A44_2588C73E3397_.wvu.FilterData" localSheetId="2" hidden="1">'23年度決算（参考・公表済み）'!$B$3:$L$64</definedName>
    <definedName name="Z_2DE5E7C6_AE47_4EE6_8A44_2588C73E3397_.wvu.FilterData" localSheetId="1" hidden="1">'24年度決算'!$B$3:$L$64</definedName>
    <definedName name="Z_2DE5E7C6_AE47_4EE6_8A44_2588C73E3397_.wvu.FilterData" localSheetId="0" hidden="1">'25年度決算'!$B$3:$L$64</definedName>
    <definedName name="Z_2DE5E7C6_AE47_4EE6_8A44_2588C73E3397_.wvu.FilterData" localSheetId="4" hidden="1">'凡例 (手数料)'!$A$4:$L$5</definedName>
    <definedName name="Z_2DE5E7C6_AE47_4EE6_8A44_2588C73E3397_.wvu.FilterData" localSheetId="3" hidden="1">'令和２年度決算（手数料）'!$B$5:$M$39</definedName>
    <definedName name="Z_2DE5E7C6_AE47_4EE6_8A44_2588C73E3397_.wvu.PrintArea" localSheetId="2" hidden="1">'23年度決算（参考・公表済み）'!$A$1:$M$72</definedName>
    <definedName name="Z_2DE5E7C6_AE47_4EE6_8A44_2588C73E3397_.wvu.PrintArea" localSheetId="1" hidden="1">'24年度決算'!$A$1:$M$72</definedName>
    <definedName name="Z_2DE5E7C6_AE47_4EE6_8A44_2588C73E3397_.wvu.PrintArea" localSheetId="4" hidden="1">'凡例 (手数料)'!$A$1:$L$42</definedName>
    <definedName name="Z_2DE5E7C6_AE47_4EE6_8A44_2588C73E3397_.wvu.PrintArea" localSheetId="3" hidden="1">'令和２年度決算（手数料）'!$A$1:$M$39</definedName>
    <definedName name="Z_2DE5E7C6_AE47_4EE6_8A44_2588C73E3397_.wvu.PrintTitles" localSheetId="2" hidden="1">'23年度決算（参考・公表済み）'!$B:$C,'23年度決算（参考・公表済み）'!$3:$4</definedName>
    <definedName name="Z_2DE5E7C6_AE47_4EE6_8A44_2588C73E3397_.wvu.PrintTitles" localSheetId="1" hidden="1">'24年度決算'!$B:$C,'24年度決算'!$3:$4</definedName>
    <definedName name="Z_2DE5E7C6_AE47_4EE6_8A44_2588C73E3397_.wvu.PrintTitles" localSheetId="4" hidden="1">'凡例 (手数料)'!$3:$4</definedName>
    <definedName name="Z_2DE5E7C6_AE47_4EE6_8A44_2588C73E3397_.wvu.PrintTitles" localSheetId="3" hidden="1">'令和２年度決算（手数料）'!$4:$5</definedName>
    <definedName name="Z_2EE33515_06C7_4ACF_A88B_A7FB8BA87F69_.wvu.Cols" localSheetId="2" hidden="1">'23年度決算（参考・公表済み）'!#REF!,'23年度決算（参考・公表済み）'!$F:$H</definedName>
    <definedName name="Z_2EE33515_06C7_4ACF_A88B_A7FB8BA87F69_.wvu.Cols" localSheetId="1" hidden="1">'24年度決算'!#REF!,'24年度決算'!$F:$H</definedName>
    <definedName name="Z_2EE33515_06C7_4ACF_A88B_A7FB8BA87F69_.wvu.Cols" localSheetId="0" hidden="1">'25年度決算'!#REF!,'25年度決算'!$F:$H</definedName>
    <definedName name="Z_2EE33515_06C7_4ACF_A88B_A7FB8BA87F69_.wvu.FilterData" localSheetId="2" hidden="1">'23年度決算（参考・公表済み）'!$B$3:$L$64</definedName>
    <definedName name="Z_2EE33515_06C7_4ACF_A88B_A7FB8BA87F69_.wvu.FilterData" localSheetId="1" hidden="1">'24年度決算'!$B$3:$L$64</definedName>
    <definedName name="Z_2EE33515_06C7_4ACF_A88B_A7FB8BA87F69_.wvu.FilterData" localSheetId="0" hidden="1">'25年度決算'!$B$3:$L$64</definedName>
    <definedName name="Z_2EE33515_06C7_4ACF_A88B_A7FB8BA87F69_.wvu.PrintArea" localSheetId="2" hidden="1">'23年度決算（参考・公表済み）'!$B$2:$H$64</definedName>
    <definedName name="Z_2EE33515_06C7_4ACF_A88B_A7FB8BA87F69_.wvu.PrintArea" localSheetId="1" hidden="1">'24年度決算'!$B$2:$H$64</definedName>
    <definedName name="Z_2EE33515_06C7_4ACF_A88B_A7FB8BA87F69_.wvu.PrintArea" localSheetId="0" hidden="1">'25年度決算'!$B$2:$H$64</definedName>
    <definedName name="Z_2EE33515_06C7_4ACF_A88B_A7FB8BA87F69_.wvu.PrintTitles" localSheetId="2" hidden="1">'23年度決算（参考・公表済み）'!$3:$4</definedName>
    <definedName name="Z_2EE33515_06C7_4ACF_A88B_A7FB8BA87F69_.wvu.PrintTitles" localSheetId="1" hidden="1">'24年度決算'!$3:$4</definedName>
    <definedName name="Z_2EE33515_06C7_4ACF_A88B_A7FB8BA87F69_.wvu.PrintTitles" localSheetId="0" hidden="1">'25年度決算'!$3:$4</definedName>
    <definedName name="Z_2EE33515_06C7_4ACF_A88B_A7FB8BA87F69_.wvu.Rows" localSheetId="2" hidden="1">'23年度決算（参考・公表済み）'!#REF!</definedName>
    <definedName name="Z_2EE33515_06C7_4ACF_A88B_A7FB8BA87F69_.wvu.Rows" localSheetId="1" hidden="1">'24年度決算'!#REF!</definedName>
    <definedName name="Z_2EE33515_06C7_4ACF_A88B_A7FB8BA87F69_.wvu.Rows" localSheetId="0" hidden="1">'25年度決算'!#REF!</definedName>
    <definedName name="Z_304D79DA_8273_43D0_9646_7CA252C9718E_.wvu.FilterData" localSheetId="3" hidden="1">'令和２年度決算（手数料）'!$B$5:$M$39</definedName>
    <definedName name="Z_3A32E19C_D4D3_4CC1_9C3D_868EE45F055E_.wvu.FilterData" localSheetId="2" hidden="1">'23年度決算（参考・公表済み）'!$B$3:$L$64</definedName>
    <definedName name="Z_3A32E19C_D4D3_4CC1_9C3D_868EE45F055E_.wvu.FilterData" localSheetId="1" hidden="1">'24年度決算'!$B$3:$L$64</definedName>
    <definedName name="Z_3A32E19C_D4D3_4CC1_9C3D_868EE45F055E_.wvu.FilterData" localSheetId="0" hidden="1">'25年度決算'!$B$3:$L$64</definedName>
    <definedName name="Z_4724C107_2586_4CA4_AE84_701A5ED764F6_.wvu.FilterData" localSheetId="2" hidden="1">'23年度決算（参考・公表済み）'!$B$3:$L$64</definedName>
    <definedName name="Z_4724C107_2586_4CA4_AE84_701A5ED764F6_.wvu.FilterData" localSheetId="1" hidden="1">'24年度決算'!$B$3:$L$64</definedName>
    <definedName name="Z_4724C107_2586_4CA4_AE84_701A5ED764F6_.wvu.FilterData" localSheetId="0" hidden="1">'25年度決算'!$B$3:$L$64</definedName>
    <definedName name="Z_4724C107_2586_4CA4_AE84_701A5ED764F6_.wvu.PrintArea" localSheetId="2" hidden="1">'23年度決算（参考・公表済み）'!$A$1:$M$72</definedName>
    <definedName name="Z_4724C107_2586_4CA4_AE84_701A5ED764F6_.wvu.PrintArea" localSheetId="1" hidden="1">'24年度決算'!$A$1:$M$72</definedName>
    <definedName name="Z_4724C107_2586_4CA4_AE84_701A5ED764F6_.wvu.PrintArea" localSheetId="0" hidden="1">'25年度決算'!$A$1:$M$72</definedName>
    <definedName name="Z_4724C107_2586_4CA4_AE84_701A5ED764F6_.wvu.PrintTitles" localSheetId="2" hidden="1">'23年度決算（参考・公表済み）'!$B:$C,'23年度決算（参考・公表済み）'!$3:$4</definedName>
    <definedName name="Z_4724C107_2586_4CA4_AE84_701A5ED764F6_.wvu.PrintTitles" localSheetId="1" hidden="1">'24年度決算'!$B:$C,'24年度決算'!$3:$4</definedName>
    <definedName name="Z_4724C107_2586_4CA4_AE84_701A5ED764F6_.wvu.PrintTitles" localSheetId="0" hidden="1">'25年度決算'!$B:$C,'25年度決算'!$3:$4</definedName>
    <definedName name="Z_47AE5BBD_A385_41BE_B786_2DF2D65C20C7_.wvu.Cols" localSheetId="3" hidden="1">'令和２年度決算（手数料）'!#REF!,'令和２年度決算（手数料）'!#REF!,'令和２年度決算（手数料）'!#REF!,'令和２年度決算（手数料）'!#REF!</definedName>
    <definedName name="Z_47AE5BBD_A385_41BE_B786_2DF2D65C20C7_.wvu.FilterData" localSheetId="2" hidden="1">'23年度決算（参考・公表済み）'!$B$3:$L$64</definedName>
    <definedName name="Z_47AE5BBD_A385_41BE_B786_2DF2D65C20C7_.wvu.FilterData" localSheetId="1" hidden="1">'24年度決算'!$B$3:$L$64</definedName>
    <definedName name="Z_47AE5BBD_A385_41BE_B786_2DF2D65C20C7_.wvu.FilterData" localSheetId="0" hidden="1">'25年度決算'!$B$3:$L$64</definedName>
    <definedName name="Z_47AE5BBD_A385_41BE_B786_2DF2D65C20C7_.wvu.FilterData" localSheetId="4" hidden="1">'凡例 (手数料)'!$A$4:$L$5</definedName>
    <definedName name="Z_47AE5BBD_A385_41BE_B786_2DF2D65C20C7_.wvu.FilterData" localSheetId="3" hidden="1">'令和２年度決算（手数料）'!$B$5:$M$39</definedName>
    <definedName name="Z_47AE5BBD_A385_41BE_B786_2DF2D65C20C7_.wvu.PrintArea" localSheetId="2" hidden="1">'23年度決算（参考・公表済み）'!$A$1:$M$72</definedName>
    <definedName name="Z_47AE5BBD_A385_41BE_B786_2DF2D65C20C7_.wvu.PrintArea" localSheetId="1" hidden="1">'24年度決算'!$A$1:$M$72</definedName>
    <definedName name="Z_47AE5BBD_A385_41BE_B786_2DF2D65C20C7_.wvu.PrintArea" localSheetId="4" hidden="1">'凡例 (手数料)'!$A$1:$L$42</definedName>
    <definedName name="Z_47AE5BBD_A385_41BE_B786_2DF2D65C20C7_.wvu.PrintArea" localSheetId="3" hidden="1">'令和２年度決算（手数料）'!$A$1:$N$16</definedName>
    <definedName name="Z_47AE5BBD_A385_41BE_B786_2DF2D65C20C7_.wvu.PrintTitles" localSheetId="2" hidden="1">'23年度決算（参考・公表済み）'!$B:$C,'23年度決算（参考・公表済み）'!$3:$4</definedName>
    <definedName name="Z_47AE5BBD_A385_41BE_B786_2DF2D65C20C7_.wvu.PrintTitles" localSheetId="1" hidden="1">'24年度決算'!$B:$C,'24年度決算'!$3:$4</definedName>
    <definedName name="Z_47AE5BBD_A385_41BE_B786_2DF2D65C20C7_.wvu.PrintTitles" localSheetId="4" hidden="1">'凡例 (手数料)'!$3:$4</definedName>
    <definedName name="Z_47AE5BBD_A385_41BE_B786_2DF2D65C20C7_.wvu.PrintTitles" localSheetId="3" hidden="1">'令和２年度決算（手数料）'!$4:$5</definedName>
    <definedName name="Z_48DF1A33_946D_4268_BBCF_1269014A917F_.wvu.Cols" localSheetId="3" hidden="1">'令和２年度決算（手数料）'!#REF!,'令和２年度決算（手数料）'!#REF!,'令和２年度決算（手数料）'!#REF!,'令和２年度決算（手数料）'!#REF!</definedName>
    <definedName name="Z_48DF1A33_946D_4268_BBCF_1269014A917F_.wvu.FilterData" localSheetId="2" hidden="1">'23年度決算（参考・公表済み）'!$B$3:$L$64</definedName>
    <definedName name="Z_48DF1A33_946D_4268_BBCF_1269014A917F_.wvu.FilterData" localSheetId="1" hidden="1">'24年度決算'!$B$3:$L$64</definedName>
    <definedName name="Z_48DF1A33_946D_4268_BBCF_1269014A917F_.wvu.FilterData" localSheetId="0" hidden="1">'25年度決算'!$B$3:$L$64</definedName>
    <definedName name="Z_48DF1A33_946D_4268_BBCF_1269014A917F_.wvu.FilterData" localSheetId="4" hidden="1">'凡例 (手数料)'!$A$4:$L$5</definedName>
    <definedName name="Z_48DF1A33_946D_4268_BBCF_1269014A917F_.wvu.FilterData" localSheetId="3" hidden="1">'令和２年度決算（手数料）'!$B$5:$M$39</definedName>
    <definedName name="Z_48DF1A33_946D_4268_BBCF_1269014A917F_.wvu.PrintArea" localSheetId="2" hidden="1">'23年度決算（参考・公表済み）'!$A$1:$M$72</definedName>
    <definedName name="Z_48DF1A33_946D_4268_BBCF_1269014A917F_.wvu.PrintArea" localSheetId="1" hidden="1">'24年度決算'!$A$1:$M$72</definedName>
    <definedName name="Z_48DF1A33_946D_4268_BBCF_1269014A917F_.wvu.PrintArea" localSheetId="0" hidden="1">'25年度決算'!$A$1:$M$72</definedName>
    <definedName name="Z_48DF1A33_946D_4268_BBCF_1269014A917F_.wvu.PrintArea" localSheetId="4" hidden="1">'凡例 (手数料)'!$A$1:$L$42</definedName>
    <definedName name="Z_48DF1A33_946D_4268_BBCF_1269014A917F_.wvu.PrintArea" localSheetId="3" hidden="1">'令和２年度決算（手数料）'!$A$1:$M$39</definedName>
    <definedName name="Z_48DF1A33_946D_4268_BBCF_1269014A917F_.wvu.PrintTitles" localSheetId="2" hidden="1">'23年度決算（参考・公表済み）'!$B:$C,'23年度決算（参考・公表済み）'!$3:$4</definedName>
    <definedName name="Z_48DF1A33_946D_4268_BBCF_1269014A917F_.wvu.PrintTitles" localSheetId="1" hidden="1">'24年度決算'!$B:$C,'24年度決算'!$3:$4</definedName>
    <definedName name="Z_48DF1A33_946D_4268_BBCF_1269014A917F_.wvu.PrintTitles" localSheetId="0" hidden="1">'25年度決算'!$B:$C,'25年度決算'!$3:$4</definedName>
    <definedName name="Z_48DF1A33_946D_4268_BBCF_1269014A917F_.wvu.PrintTitles" localSheetId="4" hidden="1">'凡例 (手数料)'!$3:$4</definedName>
    <definedName name="Z_48DF1A33_946D_4268_BBCF_1269014A917F_.wvu.PrintTitles" localSheetId="3" hidden="1">'令和２年度決算（手数料）'!$4:$5</definedName>
    <definedName name="Z_4BD327CA_D2D9_47BB_8D43_E6A2085736FF_.wvu.Cols" localSheetId="3" hidden="1">'令和２年度決算（手数料）'!#REF!,'令和２年度決算（手数料）'!#REF!,'令和２年度決算（手数料）'!#REF!,'令和２年度決算（手数料）'!#REF!</definedName>
    <definedName name="Z_4BD327CA_D2D9_47BB_8D43_E6A2085736FF_.wvu.FilterData" localSheetId="2" hidden="1">'23年度決算（参考・公表済み）'!$B$3:$L$64</definedName>
    <definedName name="Z_4BD327CA_D2D9_47BB_8D43_E6A2085736FF_.wvu.FilterData" localSheetId="1" hidden="1">'24年度決算'!$B$3:$L$64</definedName>
    <definedName name="Z_4BD327CA_D2D9_47BB_8D43_E6A2085736FF_.wvu.FilterData" localSheetId="0" hidden="1">'25年度決算'!$B$3:$L$64</definedName>
    <definedName name="Z_4BD327CA_D2D9_47BB_8D43_E6A2085736FF_.wvu.FilterData" localSheetId="4" hidden="1">'凡例 (手数料)'!$A$4:$L$5</definedName>
    <definedName name="Z_4BD327CA_D2D9_47BB_8D43_E6A2085736FF_.wvu.FilterData" localSheetId="3" hidden="1">'令和２年度決算（手数料）'!$B$5:$M$39</definedName>
    <definedName name="Z_4BD327CA_D2D9_47BB_8D43_E6A2085736FF_.wvu.PrintArea" localSheetId="2" hidden="1">'23年度決算（参考・公表済み）'!$A$1:$M$72</definedName>
    <definedName name="Z_4BD327CA_D2D9_47BB_8D43_E6A2085736FF_.wvu.PrintArea" localSheetId="1" hidden="1">'24年度決算'!$A$1:$M$72</definedName>
    <definedName name="Z_4BD327CA_D2D9_47BB_8D43_E6A2085736FF_.wvu.PrintArea" localSheetId="4" hidden="1">'凡例 (手数料)'!$A$1:$L$42</definedName>
    <definedName name="Z_4BD327CA_D2D9_47BB_8D43_E6A2085736FF_.wvu.PrintArea" localSheetId="3" hidden="1">'令和２年度決算（手数料）'!$A$1:$M$39</definedName>
    <definedName name="Z_4BD327CA_D2D9_47BB_8D43_E6A2085736FF_.wvu.PrintTitles" localSheetId="2" hidden="1">'23年度決算（参考・公表済み）'!$B:$C,'23年度決算（参考・公表済み）'!$3:$4</definedName>
    <definedName name="Z_4BD327CA_D2D9_47BB_8D43_E6A2085736FF_.wvu.PrintTitles" localSheetId="1" hidden="1">'24年度決算'!$B:$C,'24年度決算'!$3:$4</definedName>
    <definedName name="Z_4BD327CA_D2D9_47BB_8D43_E6A2085736FF_.wvu.PrintTitles" localSheetId="4" hidden="1">'凡例 (手数料)'!$3:$4</definedName>
    <definedName name="Z_4BD327CA_D2D9_47BB_8D43_E6A2085736FF_.wvu.PrintTitles" localSheetId="3" hidden="1">'令和２年度決算（手数料）'!$4:$5</definedName>
    <definedName name="Z_5666BD5F_57E1_4097_8373_55D5FDBC0105_.wvu.FilterData" localSheetId="3" hidden="1">'令和２年度決算（手数料）'!$B$5:$M$39</definedName>
    <definedName name="Z_5B8A0CAF_BC9B_4670_A91B_C7F9421BC3F7_.wvu.Cols" localSheetId="3" hidden="1">'令和２年度決算（手数料）'!#REF!,'令和２年度決算（手数料）'!#REF!,'令和２年度決算（手数料）'!#REF!,'令和２年度決算（手数料）'!#REF!</definedName>
    <definedName name="Z_5B8A0CAF_BC9B_4670_A91B_C7F9421BC3F7_.wvu.FilterData" localSheetId="2" hidden="1">'23年度決算（参考・公表済み）'!$B$3:$L$64</definedName>
    <definedName name="Z_5B8A0CAF_BC9B_4670_A91B_C7F9421BC3F7_.wvu.FilterData" localSheetId="1" hidden="1">'24年度決算'!$B$3:$L$64</definedName>
    <definedName name="Z_5B8A0CAF_BC9B_4670_A91B_C7F9421BC3F7_.wvu.FilterData" localSheetId="0" hidden="1">'25年度決算'!$B$3:$L$64</definedName>
    <definedName name="Z_5B8A0CAF_BC9B_4670_A91B_C7F9421BC3F7_.wvu.FilterData" localSheetId="4" hidden="1">'凡例 (手数料)'!$A$4:$L$5</definedName>
    <definedName name="Z_5B8A0CAF_BC9B_4670_A91B_C7F9421BC3F7_.wvu.FilterData" localSheetId="3" hidden="1">'令和２年度決算（手数料）'!$B$5:$M$39</definedName>
    <definedName name="Z_5B8A0CAF_BC9B_4670_A91B_C7F9421BC3F7_.wvu.PrintArea" localSheetId="2" hidden="1">'23年度決算（参考・公表済み）'!$A$1:$M$72</definedName>
    <definedName name="Z_5B8A0CAF_BC9B_4670_A91B_C7F9421BC3F7_.wvu.PrintArea" localSheetId="1" hidden="1">'24年度決算'!$A$1:$M$72</definedName>
    <definedName name="Z_5B8A0CAF_BC9B_4670_A91B_C7F9421BC3F7_.wvu.PrintArea" localSheetId="4" hidden="1">'凡例 (手数料)'!$A$1:$L$42</definedName>
    <definedName name="Z_5B8A0CAF_BC9B_4670_A91B_C7F9421BC3F7_.wvu.PrintArea" localSheetId="3" hidden="1">'令和２年度決算（手数料）'!$A$1:$M$39</definedName>
    <definedName name="Z_5B8A0CAF_BC9B_4670_A91B_C7F9421BC3F7_.wvu.PrintTitles" localSheetId="2" hidden="1">'23年度決算（参考・公表済み）'!$B:$C,'23年度決算（参考・公表済み）'!$3:$4</definedName>
    <definedName name="Z_5B8A0CAF_BC9B_4670_A91B_C7F9421BC3F7_.wvu.PrintTitles" localSheetId="1" hidden="1">'24年度決算'!$B:$C,'24年度決算'!$3:$4</definedName>
    <definedName name="Z_5B8A0CAF_BC9B_4670_A91B_C7F9421BC3F7_.wvu.PrintTitles" localSheetId="4" hidden="1">'凡例 (手数料)'!$3:$4</definedName>
    <definedName name="Z_5B8A0CAF_BC9B_4670_A91B_C7F9421BC3F7_.wvu.PrintTitles" localSheetId="3" hidden="1">'令和２年度決算（手数料）'!$4:$5</definedName>
    <definedName name="Z_5D7BC948_B761_4C79_AFD0_CA72550D1ACD_.wvu.Cols" localSheetId="3" hidden="1">'令和２年度決算（手数料）'!#REF!,'令和２年度決算（手数料）'!#REF!,'令和２年度決算（手数料）'!#REF!,'令和２年度決算（手数料）'!#REF!</definedName>
    <definedName name="Z_5D7BC948_B761_4C79_AFD0_CA72550D1ACD_.wvu.FilterData" localSheetId="2" hidden="1">'23年度決算（参考・公表済み）'!$B$3:$L$64</definedName>
    <definedName name="Z_5D7BC948_B761_4C79_AFD0_CA72550D1ACD_.wvu.FilterData" localSheetId="1" hidden="1">'24年度決算'!$B$3:$L$64</definedName>
    <definedName name="Z_5D7BC948_B761_4C79_AFD0_CA72550D1ACD_.wvu.FilterData" localSheetId="0" hidden="1">'25年度決算'!$B$3:$L$64</definedName>
    <definedName name="Z_5D7BC948_B761_4C79_AFD0_CA72550D1ACD_.wvu.FilterData" localSheetId="4" hidden="1">'凡例 (手数料)'!$A$4:$L$5</definedName>
    <definedName name="Z_5D7BC948_B761_4C79_AFD0_CA72550D1ACD_.wvu.FilterData" localSheetId="3" hidden="1">'令和２年度決算（手数料）'!$B$5:$M$39</definedName>
    <definedName name="Z_5D7BC948_B761_4C79_AFD0_CA72550D1ACD_.wvu.PrintArea" localSheetId="2" hidden="1">'23年度決算（参考・公表済み）'!$A$1:$M$72</definedName>
    <definedName name="Z_5D7BC948_B761_4C79_AFD0_CA72550D1ACD_.wvu.PrintArea" localSheetId="1" hidden="1">'24年度決算'!$A$1:$M$72</definedName>
    <definedName name="Z_5D7BC948_B761_4C79_AFD0_CA72550D1ACD_.wvu.PrintArea" localSheetId="4" hidden="1">'凡例 (手数料)'!$A$1:$L$42</definedName>
    <definedName name="Z_5D7BC948_B761_4C79_AFD0_CA72550D1ACD_.wvu.PrintArea" localSheetId="3" hidden="1">'令和２年度決算（手数料）'!$A$1:$M$39</definedName>
    <definedName name="Z_5D7BC948_B761_4C79_AFD0_CA72550D1ACD_.wvu.PrintTitles" localSheetId="2" hidden="1">'23年度決算（参考・公表済み）'!$B:$C,'23年度決算（参考・公表済み）'!$3:$4</definedName>
    <definedName name="Z_5D7BC948_B761_4C79_AFD0_CA72550D1ACD_.wvu.PrintTitles" localSheetId="1" hidden="1">'24年度決算'!$B:$C,'24年度決算'!$3:$4</definedName>
    <definedName name="Z_5D7BC948_B761_4C79_AFD0_CA72550D1ACD_.wvu.PrintTitles" localSheetId="4" hidden="1">'凡例 (手数料)'!$3:$4</definedName>
    <definedName name="Z_5D7BC948_B761_4C79_AFD0_CA72550D1ACD_.wvu.PrintTitles" localSheetId="3" hidden="1">'令和２年度決算（手数料）'!$4:$5</definedName>
    <definedName name="Z_684D0105_7B69_4075_BA65_35CF028A390C_.wvu.FilterData" localSheetId="4" hidden="1">'凡例 (手数料)'!$A$4:$L$5</definedName>
    <definedName name="Z_684D0105_7B69_4075_BA65_35CF028A390C_.wvu.FilterData" localSheetId="3" hidden="1">'令和２年度決算（手数料）'!$B$5:$M$39</definedName>
    <definedName name="Z_684D0105_7B69_4075_BA65_35CF028A390C_.wvu.PrintArea" localSheetId="4" hidden="1">'凡例 (手数料)'!$A$1:$L$42</definedName>
    <definedName name="Z_684D0105_7B69_4075_BA65_35CF028A390C_.wvu.PrintArea" localSheetId="3" hidden="1">'令和２年度決算（手数料）'!$A$1:$M$39</definedName>
    <definedName name="Z_684D0105_7B69_4075_BA65_35CF028A390C_.wvu.PrintTitles" localSheetId="4" hidden="1">'凡例 (手数料)'!$3:$4</definedName>
    <definedName name="Z_684D0105_7B69_4075_BA65_35CF028A390C_.wvu.PrintTitles" localSheetId="3" hidden="1">'令和２年度決算（手数料）'!$4:$5</definedName>
    <definedName name="Z_704FDDC2_F7D6_424C_87DC_B4B5919487D9_.wvu.FilterData" localSheetId="3" hidden="1">'令和２年度決算（手数料）'!$B$5:$M$39</definedName>
    <definedName name="Z_7163A3C6_244D_405B_BD93_E5BCF27C7AF3_.wvu.FilterData" localSheetId="3" hidden="1">'令和２年度決算（手数料）'!$B$5:$M$39</definedName>
    <definedName name="Z_7846096B_A981_4690_8ACE_5F019355F38C_.wvu.FilterData" localSheetId="2" hidden="1">'23年度決算（参考・公表済み）'!$B$3:$L$64</definedName>
    <definedName name="Z_7846096B_A981_4690_8ACE_5F019355F38C_.wvu.FilterData" localSheetId="1" hidden="1">'24年度決算'!$B$3:$L$64</definedName>
    <definedName name="Z_7846096B_A981_4690_8ACE_5F019355F38C_.wvu.FilterData" localSheetId="0" hidden="1">'25年度決算'!$B$3:$L$64</definedName>
    <definedName name="Z_7B95FA94_D01D_4528_A96E_188FD548573A_.wvu.Cols" localSheetId="3" hidden="1">'令和２年度決算（手数料）'!#REF!,'令和２年度決算（手数料）'!#REF!,'令和２年度決算（手数料）'!#REF!,'令和２年度決算（手数料）'!#REF!</definedName>
    <definedName name="Z_7B95FA94_D01D_4528_A96E_188FD548573A_.wvu.FilterData" localSheetId="2" hidden="1">'23年度決算（参考・公表済み）'!$B$3:$L$64</definedName>
    <definedName name="Z_7B95FA94_D01D_4528_A96E_188FD548573A_.wvu.FilterData" localSheetId="1" hidden="1">'24年度決算'!$B$3:$L$64</definedName>
    <definedName name="Z_7B95FA94_D01D_4528_A96E_188FD548573A_.wvu.FilterData" localSheetId="0" hidden="1">'25年度決算'!$B$3:$L$64</definedName>
    <definedName name="Z_7B95FA94_D01D_4528_A96E_188FD548573A_.wvu.FilterData" localSheetId="4" hidden="1">'凡例 (手数料)'!$A$4:$L$5</definedName>
    <definedName name="Z_7B95FA94_D01D_4528_A96E_188FD548573A_.wvu.FilterData" localSheetId="3" hidden="1">'令和２年度決算（手数料）'!$B$5:$M$39</definedName>
    <definedName name="Z_7B95FA94_D01D_4528_A96E_188FD548573A_.wvu.PrintArea" localSheetId="2" hidden="1">'23年度決算（参考・公表済み）'!$A$1:$M$72</definedName>
    <definedName name="Z_7B95FA94_D01D_4528_A96E_188FD548573A_.wvu.PrintArea" localSheetId="1" hidden="1">'24年度決算'!$A$1:$M$72</definedName>
    <definedName name="Z_7B95FA94_D01D_4528_A96E_188FD548573A_.wvu.PrintArea" localSheetId="4" hidden="1">'凡例 (手数料)'!$A$1:$L$42</definedName>
    <definedName name="Z_7B95FA94_D01D_4528_A96E_188FD548573A_.wvu.PrintArea" localSheetId="3" hidden="1">'令和２年度決算（手数料）'!$A$1:$N$16</definedName>
    <definedName name="Z_7B95FA94_D01D_4528_A96E_188FD548573A_.wvu.PrintTitles" localSheetId="2" hidden="1">'23年度決算（参考・公表済み）'!$B:$C,'23年度決算（参考・公表済み）'!$3:$4</definedName>
    <definedName name="Z_7B95FA94_D01D_4528_A96E_188FD548573A_.wvu.PrintTitles" localSheetId="1" hidden="1">'24年度決算'!$B:$C,'24年度決算'!$3:$4</definedName>
    <definedName name="Z_7B95FA94_D01D_4528_A96E_188FD548573A_.wvu.PrintTitles" localSheetId="4" hidden="1">'凡例 (手数料)'!$3:$4</definedName>
    <definedName name="Z_7B95FA94_D01D_4528_A96E_188FD548573A_.wvu.PrintTitles" localSheetId="3" hidden="1">'令和２年度決算（手数料）'!$4:$5</definedName>
    <definedName name="Z_7F5C8E7A_36EF_49B6_8AD1_0AE683E12EE0_.wvu.Cols" localSheetId="3" hidden="1">'令和２年度決算（手数料）'!#REF!,'令和２年度決算（手数料）'!#REF!,'令和２年度決算（手数料）'!#REF!,'令和２年度決算（手数料）'!#REF!</definedName>
    <definedName name="Z_7F5C8E7A_36EF_49B6_8AD1_0AE683E12EE0_.wvu.FilterData" localSheetId="2" hidden="1">'23年度決算（参考・公表済み）'!$B$3:$L$64</definedName>
    <definedName name="Z_7F5C8E7A_36EF_49B6_8AD1_0AE683E12EE0_.wvu.FilterData" localSheetId="1" hidden="1">'24年度決算'!$B$3:$L$64</definedName>
    <definedName name="Z_7F5C8E7A_36EF_49B6_8AD1_0AE683E12EE0_.wvu.FilterData" localSheetId="0" hidden="1">'25年度決算'!$B$3:$L$64</definedName>
    <definedName name="Z_7F5C8E7A_36EF_49B6_8AD1_0AE683E12EE0_.wvu.FilterData" localSheetId="4" hidden="1">'凡例 (手数料)'!$A$4:$L$5</definedName>
    <definedName name="Z_7F5C8E7A_36EF_49B6_8AD1_0AE683E12EE0_.wvu.FilterData" localSheetId="3" hidden="1">'令和２年度決算（手数料）'!$B$5:$M$39</definedName>
    <definedName name="Z_7F5C8E7A_36EF_49B6_8AD1_0AE683E12EE0_.wvu.PrintArea" localSheetId="2" hidden="1">'23年度決算（参考・公表済み）'!$A$1:$M$72</definedName>
    <definedName name="Z_7F5C8E7A_36EF_49B6_8AD1_0AE683E12EE0_.wvu.PrintArea" localSheetId="1" hidden="1">'24年度決算'!$A$1:$M$72</definedName>
    <definedName name="Z_7F5C8E7A_36EF_49B6_8AD1_0AE683E12EE0_.wvu.PrintArea" localSheetId="4" hidden="1">'凡例 (手数料)'!$A$1:$L$42</definedName>
    <definedName name="Z_7F5C8E7A_36EF_49B6_8AD1_0AE683E12EE0_.wvu.PrintArea" localSheetId="3" hidden="1">'令和２年度決算（手数料）'!$A$1:$N$16</definedName>
    <definedName name="Z_7F5C8E7A_36EF_49B6_8AD1_0AE683E12EE0_.wvu.PrintTitles" localSheetId="2" hidden="1">'23年度決算（参考・公表済み）'!$B:$C,'23年度決算（参考・公表済み）'!$3:$4</definedName>
    <definedName name="Z_7F5C8E7A_36EF_49B6_8AD1_0AE683E12EE0_.wvu.PrintTitles" localSheetId="1" hidden="1">'24年度決算'!$B:$C,'24年度決算'!$3:$4</definedName>
    <definedName name="Z_7F5C8E7A_36EF_49B6_8AD1_0AE683E12EE0_.wvu.PrintTitles" localSheetId="4" hidden="1">'凡例 (手数料)'!$3:$4</definedName>
    <definedName name="Z_7F5C8E7A_36EF_49B6_8AD1_0AE683E12EE0_.wvu.PrintTitles" localSheetId="3" hidden="1">'令和２年度決算（手数料）'!$4:$5</definedName>
    <definedName name="Z_8861AE24_1F01_42AD_BF50_4516A37941DC_.wvu.Cols" localSheetId="3" hidden="1">'令和２年度決算（手数料）'!#REF!,'令和２年度決算（手数料）'!#REF!,'令和２年度決算（手数料）'!#REF!</definedName>
    <definedName name="Z_8861AE24_1F01_42AD_BF50_4516A37941DC_.wvu.FilterData" localSheetId="2" hidden="1">'23年度決算（参考・公表済み）'!$B$3:$L$64</definedName>
    <definedName name="Z_8861AE24_1F01_42AD_BF50_4516A37941DC_.wvu.FilterData" localSheetId="1" hidden="1">'24年度決算'!$B$3:$L$64</definedName>
    <definedName name="Z_8861AE24_1F01_42AD_BF50_4516A37941DC_.wvu.FilterData" localSheetId="0" hidden="1">'25年度決算'!$B$3:$L$64</definedName>
    <definedName name="Z_8861AE24_1F01_42AD_BF50_4516A37941DC_.wvu.FilterData" localSheetId="4" hidden="1">'凡例 (手数料)'!$A$4:$L$5</definedName>
    <definedName name="Z_8861AE24_1F01_42AD_BF50_4516A37941DC_.wvu.FilterData" localSheetId="3" hidden="1">'令和２年度決算（手数料）'!$B$5:$M$39</definedName>
    <definedName name="Z_8861AE24_1F01_42AD_BF50_4516A37941DC_.wvu.PrintArea" localSheetId="2" hidden="1">'23年度決算（参考・公表済み）'!$A$1:$M$72</definedName>
    <definedName name="Z_8861AE24_1F01_42AD_BF50_4516A37941DC_.wvu.PrintArea" localSheetId="1" hidden="1">'24年度決算'!$A$1:$M$72</definedName>
    <definedName name="Z_8861AE24_1F01_42AD_BF50_4516A37941DC_.wvu.PrintArea" localSheetId="0" hidden="1">'25年度決算'!$A$1:$M$72</definedName>
    <definedName name="Z_8861AE24_1F01_42AD_BF50_4516A37941DC_.wvu.PrintArea" localSheetId="4" hidden="1">'凡例 (手数料)'!$A$1:$L$42</definedName>
    <definedName name="Z_8861AE24_1F01_42AD_BF50_4516A37941DC_.wvu.PrintArea" localSheetId="3" hidden="1">'令和２年度決算（手数料）'!$A$1:$M$39</definedName>
    <definedName name="Z_8861AE24_1F01_42AD_BF50_4516A37941DC_.wvu.PrintTitles" localSheetId="2" hidden="1">'23年度決算（参考・公表済み）'!$B:$C,'23年度決算（参考・公表済み）'!$3:$4</definedName>
    <definedName name="Z_8861AE24_1F01_42AD_BF50_4516A37941DC_.wvu.PrintTitles" localSheetId="1" hidden="1">'24年度決算'!$B:$C,'24年度決算'!$3:$4</definedName>
    <definedName name="Z_8861AE24_1F01_42AD_BF50_4516A37941DC_.wvu.PrintTitles" localSheetId="0" hidden="1">'25年度決算'!$B:$C,'25年度決算'!$3:$4</definedName>
    <definedName name="Z_8861AE24_1F01_42AD_BF50_4516A37941DC_.wvu.PrintTitles" localSheetId="4" hidden="1">'凡例 (手数料)'!$3:$4</definedName>
    <definedName name="Z_8861AE24_1F01_42AD_BF50_4516A37941DC_.wvu.PrintTitles" localSheetId="3" hidden="1">'令和２年度決算（手数料）'!$4:$5</definedName>
    <definedName name="Z_89286F72_64B0_41C1_94AD_641D04DDF179_.wvu.FilterData" localSheetId="4" hidden="1">'凡例 (手数料)'!$A$4:$L$5</definedName>
    <definedName name="Z_89286F72_64B0_41C1_94AD_641D04DDF179_.wvu.FilterData" localSheetId="3" hidden="1">'令和２年度決算（手数料）'!$B$5:$M$39</definedName>
    <definedName name="Z_89286F72_64B0_41C1_94AD_641D04DDF179_.wvu.PrintArea" localSheetId="4" hidden="1">'凡例 (手数料)'!$A$1:$L$42</definedName>
    <definedName name="Z_89286F72_64B0_41C1_94AD_641D04DDF179_.wvu.PrintArea" localSheetId="3" hidden="1">'令和２年度決算（手数料）'!$A$1:$M$39</definedName>
    <definedName name="Z_89286F72_64B0_41C1_94AD_641D04DDF179_.wvu.PrintTitles" localSheetId="4" hidden="1">'凡例 (手数料)'!$3:$4</definedName>
    <definedName name="Z_89286F72_64B0_41C1_94AD_641D04DDF179_.wvu.PrintTitles" localSheetId="3" hidden="1">'令和２年度決算（手数料）'!$4:$5</definedName>
    <definedName name="Z_8BD64CB5_C1EB_4DA0_9E9E_C91E7594013A_.wvu.Cols" localSheetId="3" hidden="1">'令和２年度決算（手数料）'!#REF!,'令和２年度決算（手数料）'!#REF!,'令和２年度決算（手数料）'!#REF!</definedName>
    <definedName name="Z_8BD64CB5_C1EB_4DA0_9E9E_C91E7594013A_.wvu.FilterData" localSheetId="2" hidden="1">'23年度決算（参考・公表済み）'!$B$3:$L$64</definedName>
    <definedName name="Z_8BD64CB5_C1EB_4DA0_9E9E_C91E7594013A_.wvu.FilterData" localSheetId="1" hidden="1">'24年度決算'!$B$3:$L$64</definedName>
    <definedName name="Z_8BD64CB5_C1EB_4DA0_9E9E_C91E7594013A_.wvu.FilterData" localSheetId="0" hidden="1">'25年度決算'!$B$3:$L$64</definedName>
    <definedName name="Z_8BD64CB5_C1EB_4DA0_9E9E_C91E7594013A_.wvu.FilterData" localSheetId="4" hidden="1">'凡例 (手数料)'!$A$4:$L$5</definedName>
    <definedName name="Z_8BD64CB5_C1EB_4DA0_9E9E_C91E7594013A_.wvu.FilterData" localSheetId="3" hidden="1">'令和２年度決算（手数料）'!$B$5:$M$39</definedName>
    <definedName name="Z_8BD64CB5_C1EB_4DA0_9E9E_C91E7594013A_.wvu.PrintArea" localSheetId="2" hidden="1">'23年度決算（参考・公表済み）'!$A$1:$M$72</definedName>
    <definedName name="Z_8BD64CB5_C1EB_4DA0_9E9E_C91E7594013A_.wvu.PrintArea" localSheetId="1" hidden="1">'24年度決算'!$A$1:$M$72</definedName>
    <definedName name="Z_8BD64CB5_C1EB_4DA0_9E9E_C91E7594013A_.wvu.PrintArea" localSheetId="0" hidden="1">'25年度決算'!$A$1:$M$72</definedName>
    <definedName name="Z_8BD64CB5_C1EB_4DA0_9E9E_C91E7594013A_.wvu.PrintArea" localSheetId="4" hidden="1">'凡例 (手数料)'!$A$1:$L$42</definedName>
    <definedName name="Z_8BD64CB5_C1EB_4DA0_9E9E_C91E7594013A_.wvu.PrintArea" localSheetId="3" hidden="1">'令和２年度決算（手数料）'!$A$1:$M$39</definedName>
    <definedName name="Z_8BD64CB5_C1EB_4DA0_9E9E_C91E7594013A_.wvu.PrintTitles" localSheetId="2" hidden="1">'23年度決算（参考・公表済み）'!$B:$C,'23年度決算（参考・公表済み）'!$3:$4</definedName>
    <definedName name="Z_8BD64CB5_C1EB_4DA0_9E9E_C91E7594013A_.wvu.PrintTitles" localSheetId="1" hidden="1">'24年度決算'!$B:$C,'24年度決算'!$3:$4</definedName>
    <definedName name="Z_8BD64CB5_C1EB_4DA0_9E9E_C91E7594013A_.wvu.PrintTitles" localSheetId="0" hidden="1">'25年度決算'!$B:$C,'25年度決算'!$3:$4</definedName>
    <definedName name="Z_8BD64CB5_C1EB_4DA0_9E9E_C91E7594013A_.wvu.PrintTitles" localSheetId="4" hidden="1">'凡例 (手数料)'!$3:$4</definedName>
    <definedName name="Z_8BD64CB5_C1EB_4DA0_9E9E_C91E7594013A_.wvu.PrintTitles" localSheetId="3" hidden="1">'令和２年度決算（手数料）'!$4:$5</definedName>
    <definedName name="Z_8CCCCA31_BF3F_4488_9349_D417CF63AE1B_.wvu.Cols" localSheetId="2" hidden="1">'23年度決算（参考・公表済み）'!#REF!,'23年度決算（参考・公表済み）'!$F:$H</definedName>
    <definedName name="Z_8CCCCA31_BF3F_4488_9349_D417CF63AE1B_.wvu.Cols" localSheetId="1" hidden="1">'24年度決算'!#REF!,'24年度決算'!$F:$H</definedName>
    <definedName name="Z_8CCCCA31_BF3F_4488_9349_D417CF63AE1B_.wvu.Cols" localSheetId="0" hidden="1">'25年度決算'!#REF!,'25年度決算'!$F:$H</definedName>
    <definedName name="Z_8CCCCA31_BF3F_4488_9349_D417CF63AE1B_.wvu.FilterData" localSheetId="2" hidden="1">'23年度決算（参考・公表済み）'!$B$3:$L$64</definedName>
    <definedName name="Z_8CCCCA31_BF3F_4488_9349_D417CF63AE1B_.wvu.FilterData" localSheetId="1" hidden="1">'24年度決算'!$B$3:$L$64</definedName>
    <definedName name="Z_8CCCCA31_BF3F_4488_9349_D417CF63AE1B_.wvu.FilterData" localSheetId="0" hidden="1">'25年度決算'!$B$3:$L$64</definedName>
    <definedName name="Z_8CCCCA31_BF3F_4488_9349_D417CF63AE1B_.wvu.PrintArea" localSheetId="2" hidden="1">'23年度決算（参考・公表済み）'!$B$2:$H$64</definedName>
    <definedName name="Z_8CCCCA31_BF3F_4488_9349_D417CF63AE1B_.wvu.PrintArea" localSheetId="1" hidden="1">'24年度決算'!$B$2:$H$64</definedName>
    <definedName name="Z_8CCCCA31_BF3F_4488_9349_D417CF63AE1B_.wvu.PrintArea" localSheetId="0" hidden="1">'25年度決算'!$B$2:$H$64</definedName>
    <definedName name="Z_8CCCCA31_BF3F_4488_9349_D417CF63AE1B_.wvu.PrintTitles" localSheetId="2" hidden="1">'23年度決算（参考・公表済み）'!$3:$4</definedName>
    <definedName name="Z_8CCCCA31_BF3F_4488_9349_D417CF63AE1B_.wvu.PrintTitles" localSheetId="1" hidden="1">'24年度決算'!$3:$4</definedName>
    <definedName name="Z_8CCCCA31_BF3F_4488_9349_D417CF63AE1B_.wvu.PrintTitles" localSheetId="0" hidden="1">'25年度決算'!$3:$4</definedName>
    <definedName name="Z_8EA625F0_5D2E_4E9B_8B85_5A4134DD8279_.wvu.Cols" localSheetId="3" hidden="1">'令和２年度決算（手数料）'!#REF!,'令和２年度決算（手数料）'!#REF!,'令和２年度決算（手数料）'!#REF!,'令和２年度決算（手数料）'!#REF!</definedName>
    <definedName name="Z_8EA625F0_5D2E_4E9B_8B85_5A4134DD8279_.wvu.FilterData" localSheetId="2" hidden="1">'23年度決算（参考・公表済み）'!$B$3:$L$64</definedName>
    <definedName name="Z_8EA625F0_5D2E_4E9B_8B85_5A4134DD8279_.wvu.FilterData" localSheetId="1" hidden="1">'24年度決算'!$B$3:$L$64</definedName>
    <definedName name="Z_8EA625F0_5D2E_4E9B_8B85_5A4134DD8279_.wvu.FilterData" localSheetId="0" hidden="1">'25年度決算'!$B$3:$L$64</definedName>
    <definedName name="Z_8EA625F0_5D2E_4E9B_8B85_5A4134DD8279_.wvu.FilterData" localSheetId="4" hidden="1">'凡例 (手数料)'!$A$4:$L$5</definedName>
    <definedName name="Z_8EA625F0_5D2E_4E9B_8B85_5A4134DD8279_.wvu.FilterData" localSheetId="3" hidden="1">'令和２年度決算（手数料）'!$B$5:$M$39</definedName>
    <definedName name="Z_8EA625F0_5D2E_4E9B_8B85_5A4134DD8279_.wvu.PrintArea" localSheetId="2" hidden="1">'23年度決算（参考・公表済み）'!$A$1:$M$72</definedName>
    <definedName name="Z_8EA625F0_5D2E_4E9B_8B85_5A4134DD8279_.wvu.PrintArea" localSheetId="1" hidden="1">'24年度決算'!$A$1:$M$72</definedName>
    <definedName name="Z_8EA625F0_5D2E_4E9B_8B85_5A4134DD8279_.wvu.PrintArea" localSheetId="4" hidden="1">'凡例 (手数料)'!$A$1:$L$42</definedName>
    <definedName name="Z_8EA625F0_5D2E_4E9B_8B85_5A4134DD8279_.wvu.PrintArea" localSheetId="3" hidden="1">'令和２年度決算（手数料）'!$A$1:$M$39</definedName>
    <definedName name="Z_8EA625F0_5D2E_4E9B_8B85_5A4134DD8279_.wvu.PrintTitles" localSheetId="2" hidden="1">'23年度決算（参考・公表済み）'!$B:$C,'23年度決算（参考・公表済み）'!$3:$4</definedName>
    <definedName name="Z_8EA625F0_5D2E_4E9B_8B85_5A4134DD8279_.wvu.PrintTitles" localSheetId="1" hidden="1">'24年度決算'!$B:$C,'24年度決算'!$3:$4</definedName>
    <definedName name="Z_8EA625F0_5D2E_4E9B_8B85_5A4134DD8279_.wvu.PrintTitles" localSheetId="4" hidden="1">'凡例 (手数料)'!$3:$4</definedName>
    <definedName name="Z_8EA625F0_5D2E_4E9B_8B85_5A4134DD8279_.wvu.PrintTitles" localSheetId="3" hidden="1">'令和２年度決算（手数料）'!$4:$5</definedName>
    <definedName name="Z_92469751_EA1A_4655_A8DE_B0733E860301_.wvu.Cols" localSheetId="3" hidden="1">'令和２年度決算（手数料）'!#REF!,'令和２年度決算（手数料）'!#REF!,'令和２年度決算（手数料）'!#REF!</definedName>
    <definedName name="Z_92469751_EA1A_4655_A8DE_B0733E860301_.wvu.FilterData" localSheetId="2" hidden="1">'23年度決算（参考・公表済み）'!$B$3:$L$64</definedName>
    <definedName name="Z_92469751_EA1A_4655_A8DE_B0733E860301_.wvu.FilterData" localSheetId="1" hidden="1">'24年度決算'!$B$3:$L$64</definedName>
    <definedName name="Z_92469751_EA1A_4655_A8DE_B0733E860301_.wvu.FilterData" localSheetId="0" hidden="1">'25年度決算'!$B$3:$L$64</definedName>
    <definedName name="Z_92469751_EA1A_4655_A8DE_B0733E860301_.wvu.FilterData" localSheetId="4" hidden="1">'凡例 (手数料)'!$A$4:$L$5</definedName>
    <definedName name="Z_92469751_EA1A_4655_A8DE_B0733E860301_.wvu.FilterData" localSheetId="3" hidden="1">'令和２年度決算（手数料）'!$B$5:$M$39</definedName>
    <definedName name="Z_92469751_EA1A_4655_A8DE_B0733E860301_.wvu.PrintArea" localSheetId="2" hidden="1">'23年度決算（参考・公表済み）'!$A$1:$M$72</definedName>
    <definedName name="Z_92469751_EA1A_4655_A8DE_B0733E860301_.wvu.PrintArea" localSheetId="1" hidden="1">'24年度決算'!$A$1:$M$72</definedName>
    <definedName name="Z_92469751_EA1A_4655_A8DE_B0733E860301_.wvu.PrintArea" localSheetId="4" hidden="1">'凡例 (手数料)'!$A$1:$L$42</definedName>
    <definedName name="Z_92469751_EA1A_4655_A8DE_B0733E860301_.wvu.PrintArea" localSheetId="3" hidden="1">'令和２年度決算（手数料）'!$A$1:$M$39</definedName>
    <definedName name="Z_92469751_EA1A_4655_A8DE_B0733E860301_.wvu.PrintTitles" localSheetId="2" hidden="1">'23年度決算（参考・公表済み）'!$B:$C,'23年度決算（参考・公表済み）'!$3:$4</definedName>
    <definedName name="Z_92469751_EA1A_4655_A8DE_B0733E860301_.wvu.PrintTitles" localSheetId="1" hidden="1">'24年度決算'!$B:$C,'24年度決算'!$3:$4</definedName>
    <definedName name="Z_92469751_EA1A_4655_A8DE_B0733E860301_.wvu.PrintTitles" localSheetId="4" hidden="1">'凡例 (手数料)'!$3:$4</definedName>
    <definedName name="Z_92469751_EA1A_4655_A8DE_B0733E860301_.wvu.PrintTitles" localSheetId="3" hidden="1">'令和２年度決算（手数料）'!$4:$5</definedName>
    <definedName name="Z_98E8C3D6_8FBF_4D5C_8624_4C53BC7003C2_.wvu.Cols" localSheetId="3" hidden="1">'令和２年度決算（手数料）'!#REF!,'令和２年度決算（手数料）'!#REF!,'令和２年度決算（手数料）'!#REF!,'令和２年度決算（手数料）'!#REF!</definedName>
    <definedName name="Z_98E8C3D6_8FBF_4D5C_8624_4C53BC7003C2_.wvu.FilterData" localSheetId="2" hidden="1">'23年度決算（参考・公表済み）'!$B$3:$L$64</definedName>
    <definedName name="Z_98E8C3D6_8FBF_4D5C_8624_4C53BC7003C2_.wvu.FilterData" localSheetId="1" hidden="1">'24年度決算'!$B$3:$L$64</definedName>
    <definedName name="Z_98E8C3D6_8FBF_4D5C_8624_4C53BC7003C2_.wvu.FilterData" localSheetId="0" hidden="1">'25年度決算'!$B$3:$L$64</definedName>
    <definedName name="Z_98E8C3D6_8FBF_4D5C_8624_4C53BC7003C2_.wvu.FilterData" localSheetId="4" hidden="1">'凡例 (手数料)'!$A$4:$L$5</definedName>
    <definedName name="Z_98E8C3D6_8FBF_4D5C_8624_4C53BC7003C2_.wvu.FilterData" localSheetId="3" hidden="1">'令和２年度決算（手数料）'!$B$5:$M$39</definedName>
    <definedName name="Z_98E8C3D6_8FBF_4D5C_8624_4C53BC7003C2_.wvu.PrintArea" localSheetId="2" hidden="1">'23年度決算（参考・公表済み）'!$A$1:$M$72</definedName>
    <definedName name="Z_98E8C3D6_8FBF_4D5C_8624_4C53BC7003C2_.wvu.PrintArea" localSheetId="1" hidden="1">'24年度決算'!$A$1:$M$72</definedName>
    <definedName name="Z_98E8C3D6_8FBF_4D5C_8624_4C53BC7003C2_.wvu.PrintArea" localSheetId="4" hidden="1">'凡例 (手数料)'!$A$1:$L$42</definedName>
    <definedName name="Z_98E8C3D6_8FBF_4D5C_8624_4C53BC7003C2_.wvu.PrintArea" localSheetId="3" hidden="1">'令和２年度決算（手数料）'!$A$1:$M$39</definedName>
    <definedName name="Z_98E8C3D6_8FBF_4D5C_8624_4C53BC7003C2_.wvu.PrintTitles" localSheetId="2" hidden="1">'23年度決算（参考・公表済み）'!$B:$C,'23年度決算（参考・公表済み）'!$3:$4</definedName>
    <definedName name="Z_98E8C3D6_8FBF_4D5C_8624_4C53BC7003C2_.wvu.PrintTitles" localSheetId="1" hidden="1">'24年度決算'!$B:$C,'24年度決算'!$3:$4</definedName>
    <definedName name="Z_98E8C3D6_8FBF_4D5C_8624_4C53BC7003C2_.wvu.PrintTitles" localSheetId="4" hidden="1">'凡例 (手数料)'!$3:$4</definedName>
    <definedName name="Z_98E8C3D6_8FBF_4D5C_8624_4C53BC7003C2_.wvu.PrintTitles" localSheetId="3" hidden="1">'令和２年度決算（手数料）'!$4:$5</definedName>
    <definedName name="Z_9A002B9B_E43A_4592_AA25_BB6FDD2FCB7D_.wvu.FilterData" localSheetId="4" hidden="1">'凡例 (手数料)'!$A$4:$L$5</definedName>
    <definedName name="Z_9A002B9B_E43A_4592_AA25_BB6FDD2FCB7D_.wvu.FilterData" localSheetId="3" hidden="1">'令和２年度決算（手数料）'!$B$5:$M$39</definedName>
    <definedName name="Z_9A002B9B_E43A_4592_AA25_BB6FDD2FCB7D_.wvu.PrintArea" localSheetId="4" hidden="1">'凡例 (手数料)'!$A$1:$L$42</definedName>
    <definedName name="Z_9A002B9B_E43A_4592_AA25_BB6FDD2FCB7D_.wvu.PrintArea" localSheetId="3" hidden="1">'令和２年度決算（手数料）'!$A$1:$M$39</definedName>
    <definedName name="Z_9A002B9B_E43A_4592_AA25_BB6FDD2FCB7D_.wvu.PrintTitles" localSheetId="4" hidden="1">'凡例 (手数料)'!$3:$4</definedName>
    <definedName name="Z_9A002B9B_E43A_4592_AA25_BB6FDD2FCB7D_.wvu.PrintTitles" localSheetId="3" hidden="1">'令和２年度決算（手数料）'!$4:$5</definedName>
    <definedName name="Z_A2060EB8_04D7_4410_B680_6694C82F7437_.wvu.Cols" localSheetId="2" hidden="1">'23年度決算（参考・公表済み）'!#REF!,'23年度決算（参考・公表済み）'!$F:$H</definedName>
    <definedName name="Z_A2060EB8_04D7_4410_B680_6694C82F7437_.wvu.Cols" localSheetId="1" hidden="1">'24年度決算'!#REF!,'24年度決算'!$F:$H</definedName>
    <definedName name="Z_A2060EB8_04D7_4410_B680_6694C82F7437_.wvu.Cols" localSheetId="0" hidden="1">'25年度決算'!#REF!,'25年度決算'!$F:$H</definedName>
    <definedName name="Z_A2060EB8_04D7_4410_B680_6694C82F7437_.wvu.FilterData" localSheetId="2" hidden="1">'23年度決算（参考・公表済み）'!$B$3:$L$64</definedName>
    <definedName name="Z_A2060EB8_04D7_4410_B680_6694C82F7437_.wvu.FilterData" localSheetId="1" hidden="1">'24年度決算'!$B$3:$L$64</definedName>
    <definedName name="Z_A2060EB8_04D7_4410_B680_6694C82F7437_.wvu.FilterData" localSheetId="0" hidden="1">'25年度決算'!$B$3:$L$64</definedName>
    <definedName name="Z_A2060EB8_04D7_4410_B680_6694C82F7437_.wvu.PrintArea" localSheetId="2" hidden="1">'23年度決算（参考・公表済み）'!$B$2:$H$64</definedName>
    <definedName name="Z_A2060EB8_04D7_4410_B680_6694C82F7437_.wvu.PrintArea" localSheetId="1" hidden="1">'24年度決算'!$B$2:$H$64</definedName>
    <definedName name="Z_A2060EB8_04D7_4410_B680_6694C82F7437_.wvu.PrintArea" localSheetId="0" hidden="1">'25年度決算'!$B$2:$H$64</definedName>
    <definedName name="Z_A2060EB8_04D7_4410_B680_6694C82F7437_.wvu.PrintTitles" localSheetId="2" hidden="1">'23年度決算（参考・公表済み）'!$3:$4</definedName>
    <definedName name="Z_A2060EB8_04D7_4410_B680_6694C82F7437_.wvu.PrintTitles" localSheetId="1" hidden="1">'24年度決算'!$3:$4</definedName>
    <definedName name="Z_A2060EB8_04D7_4410_B680_6694C82F7437_.wvu.PrintTitles" localSheetId="0" hidden="1">'25年度決算'!$3:$4</definedName>
    <definedName name="Z_A2060EB8_04D7_4410_B680_6694C82F7437_.wvu.Rows" localSheetId="2" hidden="1">'23年度決算（参考・公表済み）'!#REF!</definedName>
    <definedName name="Z_A2060EB8_04D7_4410_B680_6694C82F7437_.wvu.Rows" localSheetId="1" hidden="1">'24年度決算'!#REF!</definedName>
    <definedName name="Z_A2060EB8_04D7_4410_B680_6694C82F7437_.wvu.Rows" localSheetId="0" hidden="1">'25年度決算'!#REF!</definedName>
    <definedName name="Z_A92F8FF7_940C_4369_B6E9_177F598A060F_.wvu.FilterData" localSheetId="2" hidden="1">'23年度決算（参考・公表済み）'!$B$3:$L$64</definedName>
    <definedName name="Z_A92F8FF7_940C_4369_B6E9_177F598A060F_.wvu.FilterData" localSheetId="1" hidden="1">'24年度決算'!$B$3:$L$64</definedName>
    <definedName name="Z_A92F8FF7_940C_4369_B6E9_177F598A060F_.wvu.FilterData" localSheetId="0" hidden="1">'25年度決算'!$B$3:$L$64</definedName>
    <definedName name="Z_A92F8FF7_940C_4369_B6E9_177F598A060F_.wvu.PrintArea" localSheetId="2" hidden="1">'23年度決算（参考・公表済み）'!$A$1:$M$72</definedName>
    <definedName name="Z_A92F8FF7_940C_4369_B6E9_177F598A060F_.wvu.PrintArea" localSheetId="1" hidden="1">'24年度決算'!$A$1:$M$72</definedName>
    <definedName name="Z_A92F8FF7_940C_4369_B6E9_177F598A060F_.wvu.PrintArea" localSheetId="0" hidden="1">'25年度決算'!$A$1:$M$72</definedName>
    <definedName name="Z_A92F8FF7_940C_4369_B6E9_177F598A060F_.wvu.PrintTitles" localSheetId="2" hidden="1">'23年度決算（参考・公表済み）'!$B:$C,'23年度決算（参考・公表済み）'!$3:$4</definedName>
    <definedName name="Z_A92F8FF7_940C_4369_B6E9_177F598A060F_.wvu.PrintTitles" localSheetId="1" hidden="1">'24年度決算'!$B:$C,'24年度決算'!$3:$4</definedName>
    <definedName name="Z_A92F8FF7_940C_4369_B6E9_177F598A060F_.wvu.PrintTitles" localSheetId="0" hidden="1">'25年度決算'!$B:$C,'25年度決算'!$3:$4</definedName>
    <definedName name="Z_AC5D4131_12C8_4117_9087_BAF7435F9B53_.wvu.Cols" localSheetId="3" hidden="1">'令和２年度決算（手数料）'!#REF!,'令和２年度決算（手数料）'!#REF!,'令和２年度決算（手数料）'!#REF!,'令和２年度決算（手数料）'!#REF!</definedName>
    <definedName name="Z_AC5D4131_12C8_4117_9087_BAF7435F9B53_.wvu.FilterData" localSheetId="2" hidden="1">'23年度決算（参考・公表済み）'!$B$3:$L$64</definedName>
    <definedName name="Z_AC5D4131_12C8_4117_9087_BAF7435F9B53_.wvu.FilterData" localSheetId="1" hidden="1">'24年度決算'!$B$3:$L$64</definedName>
    <definedName name="Z_AC5D4131_12C8_4117_9087_BAF7435F9B53_.wvu.FilterData" localSheetId="0" hidden="1">'25年度決算'!$B$3:$L$64</definedName>
    <definedName name="Z_AC5D4131_12C8_4117_9087_BAF7435F9B53_.wvu.FilterData" localSheetId="4" hidden="1">'凡例 (手数料)'!$A$4:$L$5</definedName>
    <definedName name="Z_AC5D4131_12C8_4117_9087_BAF7435F9B53_.wvu.FilterData" localSheetId="3" hidden="1">'令和２年度決算（手数料）'!$B$5:$M$39</definedName>
    <definedName name="Z_AC5D4131_12C8_4117_9087_BAF7435F9B53_.wvu.PrintArea" localSheetId="2" hidden="1">'23年度決算（参考・公表済み）'!$A$1:$M$72</definedName>
    <definedName name="Z_AC5D4131_12C8_4117_9087_BAF7435F9B53_.wvu.PrintArea" localSheetId="1" hidden="1">'24年度決算'!$A$1:$M$72</definedName>
    <definedName name="Z_AC5D4131_12C8_4117_9087_BAF7435F9B53_.wvu.PrintArea" localSheetId="4" hidden="1">'凡例 (手数料)'!$A$1:$L$42</definedName>
    <definedName name="Z_AC5D4131_12C8_4117_9087_BAF7435F9B53_.wvu.PrintArea" localSheetId="3" hidden="1">'令和２年度決算（手数料）'!$A$1:$N$16</definedName>
    <definedName name="Z_AC5D4131_12C8_4117_9087_BAF7435F9B53_.wvu.PrintTitles" localSheetId="2" hidden="1">'23年度決算（参考・公表済み）'!$B:$C,'23年度決算（参考・公表済み）'!$3:$4</definedName>
    <definedName name="Z_AC5D4131_12C8_4117_9087_BAF7435F9B53_.wvu.PrintTitles" localSheetId="1" hidden="1">'24年度決算'!$B:$C,'24年度決算'!$3:$4</definedName>
    <definedName name="Z_AC5D4131_12C8_4117_9087_BAF7435F9B53_.wvu.PrintTitles" localSheetId="4" hidden="1">'凡例 (手数料)'!$3:$4</definedName>
    <definedName name="Z_AC5D4131_12C8_4117_9087_BAF7435F9B53_.wvu.PrintTitles" localSheetId="3" hidden="1">'令和２年度決算（手数料）'!$4:$5</definedName>
    <definedName name="Z_B1B896AC_861D_4BED_A785_C2A9799B23E6_.wvu.Cols" localSheetId="3" hidden="1">'令和２年度決算（手数料）'!#REF!,'令和２年度決算（手数料）'!#REF!,'令和２年度決算（手数料）'!#REF!,'令和２年度決算（手数料）'!#REF!</definedName>
    <definedName name="Z_B1B896AC_861D_4BED_A785_C2A9799B23E6_.wvu.FilterData" localSheetId="2" hidden="1">'23年度決算（参考・公表済み）'!$B$3:$L$64</definedName>
    <definedName name="Z_B1B896AC_861D_4BED_A785_C2A9799B23E6_.wvu.FilterData" localSheetId="1" hidden="1">'24年度決算'!$B$3:$L$64</definedName>
    <definedName name="Z_B1B896AC_861D_4BED_A785_C2A9799B23E6_.wvu.FilterData" localSheetId="0" hidden="1">'25年度決算'!$B$3:$L$64</definedName>
    <definedName name="Z_B1B896AC_861D_4BED_A785_C2A9799B23E6_.wvu.FilterData" localSheetId="4" hidden="1">'凡例 (手数料)'!$A$4:$L$5</definedName>
    <definedName name="Z_B1B896AC_861D_4BED_A785_C2A9799B23E6_.wvu.FilterData" localSheetId="3" hidden="1">'令和２年度決算（手数料）'!$B$5:$M$39</definedName>
    <definedName name="Z_B1B896AC_861D_4BED_A785_C2A9799B23E6_.wvu.PrintArea" localSheetId="2" hidden="1">'23年度決算（参考・公表済み）'!$A$1:$M$72</definedName>
    <definedName name="Z_B1B896AC_861D_4BED_A785_C2A9799B23E6_.wvu.PrintArea" localSheetId="1" hidden="1">'24年度決算'!$A$1:$M$72</definedName>
    <definedName name="Z_B1B896AC_861D_4BED_A785_C2A9799B23E6_.wvu.PrintArea" localSheetId="0" hidden="1">'25年度決算'!$A$1:$M$72</definedName>
    <definedName name="Z_B1B896AC_861D_4BED_A785_C2A9799B23E6_.wvu.PrintArea" localSheetId="4" hidden="1">'凡例 (手数料)'!$A$1:$L$42</definedName>
    <definedName name="Z_B1B896AC_861D_4BED_A785_C2A9799B23E6_.wvu.PrintArea" localSheetId="3" hidden="1">'令和２年度決算（手数料）'!$A$1:$M$39</definedName>
    <definedName name="Z_B1B896AC_861D_4BED_A785_C2A9799B23E6_.wvu.PrintTitles" localSheetId="2" hidden="1">'23年度決算（参考・公表済み）'!$B:$C,'23年度決算（参考・公表済み）'!$3:$4</definedName>
    <definedName name="Z_B1B896AC_861D_4BED_A785_C2A9799B23E6_.wvu.PrintTitles" localSheetId="1" hidden="1">'24年度決算'!$B:$C,'24年度決算'!$3:$4</definedName>
    <definedName name="Z_B1B896AC_861D_4BED_A785_C2A9799B23E6_.wvu.PrintTitles" localSheetId="0" hidden="1">'25年度決算'!$B:$C,'25年度決算'!$3:$4</definedName>
    <definedName name="Z_B1B896AC_861D_4BED_A785_C2A9799B23E6_.wvu.PrintTitles" localSheetId="4" hidden="1">'凡例 (手数料)'!$3:$4</definedName>
    <definedName name="Z_B1B896AC_861D_4BED_A785_C2A9799B23E6_.wvu.PrintTitles" localSheetId="3" hidden="1">'令和２年度決算（手数料）'!$4:$5</definedName>
    <definedName name="Z_BB034A02_4157_4F4C_970A_104573BB908D_.wvu.Cols" localSheetId="3" hidden="1">'令和２年度決算（手数料）'!#REF!,'令和２年度決算（手数料）'!#REF!,'令和２年度決算（手数料）'!#REF!,'令和２年度決算（手数料）'!#REF!</definedName>
    <definedName name="Z_BB034A02_4157_4F4C_970A_104573BB908D_.wvu.FilterData" localSheetId="2" hidden="1">'23年度決算（参考・公表済み）'!$B$3:$L$64</definedName>
    <definedName name="Z_BB034A02_4157_4F4C_970A_104573BB908D_.wvu.FilterData" localSheetId="1" hidden="1">'24年度決算'!$B$3:$L$64</definedName>
    <definedName name="Z_BB034A02_4157_4F4C_970A_104573BB908D_.wvu.FilterData" localSheetId="0" hidden="1">'25年度決算'!$B$3:$L$64</definedName>
    <definedName name="Z_BB034A02_4157_4F4C_970A_104573BB908D_.wvu.FilterData" localSheetId="4" hidden="1">'凡例 (手数料)'!$A$4:$L$5</definedName>
    <definedName name="Z_BB034A02_4157_4F4C_970A_104573BB908D_.wvu.FilterData" localSheetId="3" hidden="1">'令和２年度決算（手数料）'!$B$5:$M$39</definedName>
    <definedName name="Z_BB034A02_4157_4F4C_970A_104573BB908D_.wvu.PrintArea" localSheetId="2" hidden="1">'23年度決算（参考・公表済み）'!$A$1:$M$72</definedName>
    <definedName name="Z_BB034A02_4157_4F4C_970A_104573BB908D_.wvu.PrintArea" localSheetId="1" hidden="1">'24年度決算'!$A$1:$M$72</definedName>
    <definedName name="Z_BB034A02_4157_4F4C_970A_104573BB908D_.wvu.PrintArea" localSheetId="4" hidden="1">'凡例 (手数料)'!$A$1:$L$42</definedName>
    <definedName name="Z_BB034A02_4157_4F4C_970A_104573BB908D_.wvu.PrintArea" localSheetId="3" hidden="1">'令和２年度決算（手数料）'!$A$1:$M$39</definedName>
    <definedName name="Z_BB034A02_4157_4F4C_970A_104573BB908D_.wvu.PrintTitles" localSheetId="2" hidden="1">'23年度決算（参考・公表済み）'!$B:$C,'23年度決算（参考・公表済み）'!$3:$4</definedName>
    <definedName name="Z_BB034A02_4157_4F4C_970A_104573BB908D_.wvu.PrintTitles" localSheetId="1" hidden="1">'24年度決算'!$B:$C,'24年度決算'!$3:$4</definedName>
    <definedName name="Z_BB034A02_4157_4F4C_970A_104573BB908D_.wvu.PrintTitles" localSheetId="4" hidden="1">'凡例 (手数料)'!$3:$4</definedName>
    <definedName name="Z_BB034A02_4157_4F4C_970A_104573BB908D_.wvu.PrintTitles" localSheetId="3" hidden="1">'令和２年度決算（手数料）'!$4:$5</definedName>
    <definedName name="Z_C1B02F2D_EA20_4EB1_9E59_0AF845968A15_.wvu.FilterData" localSheetId="3" hidden="1">'令和２年度決算（手数料）'!$B$5:$M$39</definedName>
    <definedName name="Z_C2EE5954_9791_4212_8389_87F2B1BCEDE3_.wvu.Cols" localSheetId="3" hidden="1">'令和２年度決算（手数料）'!#REF!,'令和２年度決算（手数料）'!#REF!,'令和２年度決算（手数料）'!#REF!</definedName>
    <definedName name="Z_C2EE5954_9791_4212_8389_87F2B1BCEDE3_.wvu.FilterData" localSheetId="2" hidden="1">'23年度決算（参考・公表済み）'!$B$3:$L$64</definedName>
    <definedName name="Z_C2EE5954_9791_4212_8389_87F2B1BCEDE3_.wvu.FilterData" localSheetId="1" hidden="1">'24年度決算'!$B$3:$L$64</definedName>
    <definedName name="Z_C2EE5954_9791_4212_8389_87F2B1BCEDE3_.wvu.FilterData" localSheetId="0" hidden="1">'25年度決算'!$B$3:$L$64</definedName>
    <definedName name="Z_C2EE5954_9791_4212_8389_87F2B1BCEDE3_.wvu.FilterData" localSheetId="4" hidden="1">'凡例 (手数料)'!$A$4:$L$5</definedName>
    <definedName name="Z_C2EE5954_9791_4212_8389_87F2B1BCEDE3_.wvu.FilterData" localSheetId="3" hidden="1">'令和２年度決算（手数料）'!$B$5:$M$39</definedName>
    <definedName name="Z_C2EE5954_9791_4212_8389_87F2B1BCEDE3_.wvu.PrintArea" localSheetId="2" hidden="1">'23年度決算（参考・公表済み）'!$A$1:$M$72</definedName>
    <definedName name="Z_C2EE5954_9791_4212_8389_87F2B1BCEDE3_.wvu.PrintArea" localSheetId="1" hidden="1">'24年度決算'!$A$1:$M$72</definedName>
    <definedName name="Z_C2EE5954_9791_4212_8389_87F2B1BCEDE3_.wvu.PrintArea" localSheetId="0" hidden="1">'25年度決算'!$A$1:$M$72</definedName>
    <definedName name="Z_C2EE5954_9791_4212_8389_87F2B1BCEDE3_.wvu.PrintArea" localSheetId="4" hidden="1">'凡例 (手数料)'!$A$1:$L$42</definedName>
    <definedName name="Z_C2EE5954_9791_4212_8389_87F2B1BCEDE3_.wvu.PrintArea" localSheetId="3" hidden="1">'令和２年度決算（手数料）'!$A$1:$M$39</definedName>
    <definedName name="Z_C2EE5954_9791_4212_8389_87F2B1BCEDE3_.wvu.PrintTitles" localSheetId="2" hidden="1">'23年度決算（参考・公表済み）'!$B:$C,'23年度決算（参考・公表済み）'!$3:$4</definedName>
    <definedName name="Z_C2EE5954_9791_4212_8389_87F2B1BCEDE3_.wvu.PrintTitles" localSheetId="1" hidden="1">'24年度決算'!$B:$C,'24年度決算'!$3:$4</definedName>
    <definedName name="Z_C2EE5954_9791_4212_8389_87F2B1BCEDE3_.wvu.PrintTitles" localSheetId="0" hidden="1">'25年度決算'!$B:$C,'25年度決算'!$3:$4</definedName>
    <definedName name="Z_C2EE5954_9791_4212_8389_87F2B1BCEDE3_.wvu.PrintTitles" localSheetId="4" hidden="1">'凡例 (手数料)'!$3:$4</definedName>
    <definedName name="Z_C2EE5954_9791_4212_8389_87F2B1BCEDE3_.wvu.PrintTitles" localSheetId="3" hidden="1">'令和２年度決算（手数料）'!$4:$5</definedName>
    <definedName name="Z_C7C2E1F7_8D25_45A3_98C8_F22E332F6CE0_.wvu.Cols" localSheetId="3" hidden="1">'令和２年度決算（手数料）'!#REF!,'令和２年度決算（手数料）'!#REF!,'令和２年度決算（手数料）'!#REF!</definedName>
    <definedName name="Z_C7C2E1F7_8D25_45A3_98C8_F22E332F6CE0_.wvu.FilterData" localSheetId="2" hidden="1">'23年度決算（参考・公表済み）'!$B$3:$L$64</definedName>
    <definedName name="Z_C7C2E1F7_8D25_45A3_98C8_F22E332F6CE0_.wvu.FilterData" localSheetId="1" hidden="1">'24年度決算'!$B$3:$L$64</definedName>
    <definedName name="Z_C7C2E1F7_8D25_45A3_98C8_F22E332F6CE0_.wvu.FilterData" localSheetId="0" hidden="1">'25年度決算'!$B$3:$L$64</definedName>
    <definedName name="Z_C7C2E1F7_8D25_45A3_98C8_F22E332F6CE0_.wvu.FilterData" localSheetId="4" hidden="1">'凡例 (手数料)'!$A$4:$L$5</definedName>
    <definedName name="Z_C7C2E1F7_8D25_45A3_98C8_F22E332F6CE0_.wvu.FilterData" localSheetId="3" hidden="1">'令和２年度決算（手数料）'!$B$5:$M$39</definedName>
    <definedName name="Z_C7C2E1F7_8D25_45A3_98C8_F22E332F6CE0_.wvu.PrintArea" localSheetId="2" hidden="1">'23年度決算（参考・公表済み）'!$A$1:$M$72</definedName>
    <definedName name="Z_C7C2E1F7_8D25_45A3_98C8_F22E332F6CE0_.wvu.PrintArea" localSheetId="1" hidden="1">'24年度決算'!$A$1:$M$72</definedName>
    <definedName name="Z_C7C2E1F7_8D25_45A3_98C8_F22E332F6CE0_.wvu.PrintArea" localSheetId="0" hidden="1">'25年度決算'!$A$1:$M$72</definedName>
    <definedName name="Z_C7C2E1F7_8D25_45A3_98C8_F22E332F6CE0_.wvu.PrintArea" localSheetId="4" hidden="1">'凡例 (手数料)'!$A$1:$L$42</definedName>
    <definedName name="Z_C7C2E1F7_8D25_45A3_98C8_F22E332F6CE0_.wvu.PrintArea" localSheetId="3" hidden="1">'令和２年度決算（手数料）'!$A$1:$M$39</definedName>
    <definedName name="Z_C7C2E1F7_8D25_45A3_98C8_F22E332F6CE0_.wvu.PrintTitles" localSheetId="2" hidden="1">'23年度決算（参考・公表済み）'!$B:$C,'23年度決算（参考・公表済み）'!$3:$4</definedName>
    <definedName name="Z_C7C2E1F7_8D25_45A3_98C8_F22E332F6CE0_.wvu.PrintTitles" localSheetId="1" hidden="1">'24年度決算'!$B:$C,'24年度決算'!$3:$4</definedName>
    <definedName name="Z_C7C2E1F7_8D25_45A3_98C8_F22E332F6CE0_.wvu.PrintTitles" localSheetId="0" hidden="1">'25年度決算'!$B:$C,'25年度決算'!$3:$4</definedName>
    <definedName name="Z_C7C2E1F7_8D25_45A3_98C8_F22E332F6CE0_.wvu.PrintTitles" localSheetId="4" hidden="1">'凡例 (手数料)'!$3:$4</definedName>
    <definedName name="Z_C7C2E1F7_8D25_45A3_98C8_F22E332F6CE0_.wvu.PrintTitles" localSheetId="3" hidden="1">'令和２年度決算（手数料）'!$4:$5</definedName>
    <definedName name="Z_D4A96488_6408_401A_B242_47247BD68402_.wvu.Cols" localSheetId="3" hidden="1">'令和２年度決算（手数料）'!#REF!,'令和２年度決算（手数料）'!#REF!,'令和２年度決算（手数料）'!#REF!,'令和２年度決算（手数料）'!#REF!</definedName>
    <definedName name="Z_D4A96488_6408_401A_B242_47247BD68402_.wvu.FilterData" localSheetId="2" hidden="1">'23年度決算（参考・公表済み）'!$B$3:$L$64</definedName>
    <definedName name="Z_D4A96488_6408_401A_B242_47247BD68402_.wvu.FilterData" localSheetId="1" hidden="1">'24年度決算'!$B$3:$L$64</definedName>
    <definedName name="Z_D4A96488_6408_401A_B242_47247BD68402_.wvu.FilterData" localSheetId="0" hidden="1">'25年度決算'!$B$3:$L$64</definedName>
    <definedName name="Z_D4A96488_6408_401A_B242_47247BD68402_.wvu.FilterData" localSheetId="4" hidden="1">'凡例 (手数料)'!$A$4:$L$5</definedName>
    <definedName name="Z_D4A96488_6408_401A_B242_47247BD68402_.wvu.FilterData" localSheetId="3" hidden="1">'令和２年度決算（手数料）'!$B$5:$M$39</definedName>
    <definedName name="Z_D4A96488_6408_401A_B242_47247BD68402_.wvu.PrintArea" localSheetId="2" hidden="1">'23年度決算（参考・公表済み）'!$A$1:$M$72</definedName>
    <definedName name="Z_D4A96488_6408_401A_B242_47247BD68402_.wvu.PrintArea" localSheetId="1" hidden="1">'24年度決算'!$A$1:$M$72</definedName>
    <definedName name="Z_D4A96488_6408_401A_B242_47247BD68402_.wvu.PrintArea" localSheetId="4" hidden="1">'凡例 (手数料)'!$A$1:$L$42</definedName>
    <definedName name="Z_D4A96488_6408_401A_B242_47247BD68402_.wvu.PrintArea" localSheetId="3" hidden="1">'令和２年度決算（手数料）'!$A$1:$M$39</definedName>
    <definedName name="Z_D4A96488_6408_401A_B242_47247BD68402_.wvu.PrintTitles" localSheetId="2" hidden="1">'23年度決算（参考・公表済み）'!$B:$C,'23年度決算（参考・公表済み）'!$3:$4</definedName>
    <definedName name="Z_D4A96488_6408_401A_B242_47247BD68402_.wvu.PrintTitles" localSheetId="1" hidden="1">'24年度決算'!$B:$C,'24年度決算'!$3:$4</definedName>
    <definedName name="Z_D4A96488_6408_401A_B242_47247BD68402_.wvu.PrintTitles" localSheetId="4" hidden="1">'凡例 (手数料)'!$3:$4</definedName>
    <definedName name="Z_D4A96488_6408_401A_B242_47247BD68402_.wvu.PrintTitles" localSheetId="3" hidden="1">'令和２年度決算（手数料）'!$4:$5</definedName>
    <definedName name="Z_DD9F7AD9_448A_47E6_A2F0_B0D11622D4A3_.wvu.FilterData" localSheetId="4" hidden="1">'凡例 (手数料)'!$A$4:$L$5</definedName>
    <definedName name="Z_DD9F7AD9_448A_47E6_A2F0_B0D11622D4A3_.wvu.FilterData" localSheetId="3" hidden="1">'令和２年度決算（手数料）'!$B$5:$M$39</definedName>
    <definedName name="Z_DD9F7AD9_448A_47E6_A2F0_B0D11622D4A3_.wvu.PrintArea" localSheetId="4" hidden="1">'凡例 (手数料)'!$A$1:$L$42</definedName>
    <definedName name="Z_DD9F7AD9_448A_47E6_A2F0_B0D11622D4A3_.wvu.PrintArea" localSheetId="3" hidden="1">'令和２年度決算（手数料）'!$A$1:$M$39</definedName>
    <definedName name="Z_DD9F7AD9_448A_47E6_A2F0_B0D11622D4A3_.wvu.PrintTitles" localSheetId="4" hidden="1">'凡例 (手数料)'!$3:$4</definedName>
    <definedName name="Z_DD9F7AD9_448A_47E6_A2F0_B0D11622D4A3_.wvu.PrintTitles" localSheetId="3" hidden="1">'令和２年度決算（手数料）'!$4:$5</definedName>
    <definedName name="Z_E63B6F26_5CA1_415A_AAF5_D842AA183F61_.wvu.Cols" localSheetId="3" hidden="1">'令和２年度決算（手数料）'!#REF!,'令和２年度決算（手数料）'!#REF!,'令和２年度決算（手数料）'!#REF!,'令和２年度決算（手数料）'!#REF!</definedName>
    <definedName name="Z_E63B6F26_5CA1_415A_AAF5_D842AA183F61_.wvu.FilterData" localSheetId="2" hidden="1">'23年度決算（参考・公表済み）'!$B$3:$L$64</definedName>
    <definedName name="Z_E63B6F26_5CA1_415A_AAF5_D842AA183F61_.wvu.FilterData" localSheetId="1" hidden="1">'24年度決算'!$B$3:$L$64</definedName>
    <definedName name="Z_E63B6F26_5CA1_415A_AAF5_D842AA183F61_.wvu.FilterData" localSheetId="0" hidden="1">'25年度決算'!$B$3:$L$64</definedName>
    <definedName name="Z_E63B6F26_5CA1_415A_AAF5_D842AA183F61_.wvu.FilterData" localSheetId="4" hidden="1">'凡例 (手数料)'!$A$4:$L$5</definedName>
    <definedName name="Z_E63B6F26_5CA1_415A_AAF5_D842AA183F61_.wvu.FilterData" localSheetId="3" hidden="1">'令和２年度決算（手数料）'!$B$5:$M$39</definedName>
    <definedName name="Z_E63B6F26_5CA1_415A_AAF5_D842AA183F61_.wvu.PrintArea" localSheetId="2" hidden="1">'23年度決算（参考・公表済み）'!$A$1:$M$72</definedName>
    <definedName name="Z_E63B6F26_5CA1_415A_AAF5_D842AA183F61_.wvu.PrintArea" localSheetId="1" hidden="1">'24年度決算'!$A$1:$M$72</definedName>
    <definedName name="Z_E63B6F26_5CA1_415A_AAF5_D842AA183F61_.wvu.PrintArea" localSheetId="4" hidden="1">'凡例 (手数料)'!$A$1:$L$42</definedName>
    <definedName name="Z_E63B6F26_5CA1_415A_AAF5_D842AA183F61_.wvu.PrintArea" localSheetId="3" hidden="1">'令和２年度決算（手数料）'!$A$1:$M$39</definedName>
    <definedName name="Z_E63B6F26_5CA1_415A_AAF5_D842AA183F61_.wvu.PrintTitles" localSheetId="2" hidden="1">'23年度決算（参考・公表済み）'!$B:$C,'23年度決算（参考・公表済み）'!$3:$4</definedName>
    <definedName name="Z_E63B6F26_5CA1_415A_AAF5_D842AA183F61_.wvu.PrintTitles" localSheetId="1" hidden="1">'24年度決算'!$B:$C,'24年度決算'!$3:$4</definedName>
    <definedName name="Z_E63B6F26_5CA1_415A_AAF5_D842AA183F61_.wvu.PrintTitles" localSheetId="4" hidden="1">'凡例 (手数料)'!$3:$4</definedName>
    <definedName name="Z_E63B6F26_5CA1_415A_AAF5_D842AA183F61_.wvu.PrintTitles" localSheetId="3" hidden="1">'令和２年度決算（手数料）'!$4:$5</definedName>
    <definedName name="Z_F00D68A2_E6D7_448C_B246_2FC7B0898C57_.wvu.Cols" localSheetId="3" hidden="1">'令和２年度決算（手数料）'!#REF!,'令和２年度決算（手数料）'!#REF!,'令和２年度決算（手数料）'!#REF!,'令和２年度決算（手数料）'!#REF!</definedName>
    <definedName name="Z_F00D68A2_E6D7_448C_B246_2FC7B0898C57_.wvu.FilterData" localSheetId="2" hidden="1">'23年度決算（参考・公表済み）'!$B$3:$L$64</definedName>
    <definedName name="Z_F00D68A2_E6D7_448C_B246_2FC7B0898C57_.wvu.FilterData" localSheetId="1" hidden="1">'24年度決算'!$B$3:$L$64</definedName>
    <definedName name="Z_F00D68A2_E6D7_448C_B246_2FC7B0898C57_.wvu.FilterData" localSheetId="0" hidden="1">'25年度決算'!$B$3:$L$64</definedName>
    <definedName name="Z_F00D68A2_E6D7_448C_B246_2FC7B0898C57_.wvu.FilterData" localSheetId="4" hidden="1">'凡例 (手数料)'!$A$4:$L$5</definedName>
    <definedName name="Z_F00D68A2_E6D7_448C_B246_2FC7B0898C57_.wvu.FilterData" localSheetId="3" hidden="1">'令和２年度決算（手数料）'!$B$5:$M$39</definedName>
    <definedName name="Z_F00D68A2_E6D7_448C_B246_2FC7B0898C57_.wvu.PrintArea" localSheetId="2" hidden="1">'23年度決算（参考・公表済み）'!$A$1:$M$72</definedName>
    <definedName name="Z_F00D68A2_E6D7_448C_B246_2FC7B0898C57_.wvu.PrintArea" localSheetId="1" hidden="1">'24年度決算'!$A$1:$M$72</definedName>
    <definedName name="Z_F00D68A2_E6D7_448C_B246_2FC7B0898C57_.wvu.PrintArea" localSheetId="0" hidden="1">'25年度決算'!$A$1:$M$72</definedName>
    <definedName name="Z_F00D68A2_E6D7_448C_B246_2FC7B0898C57_.wvu.PrintArea" localSheetId="4" hidden="1">'凡例 (手数料)'!$A$1:$L$42</definedName>
    <definedName name="Z_F00D68A2_E6D7_448C_B246_2FC7B0898C57_.wvu.PrintArea" localSheetId="3" hidden="1">'令和２年度決算（手数料）'!$A$1:$M$39</definedName>
    <definedName name="Z_F00D68A2_E6D7_448C_B246_2FC7B0898C57_.wvu.PrintTitles" localSheetId="2" hidden="1">'23年度決算（参考・公表済み）'!$B:$C,'23年度決算（参考・公表済み）'!$3:$4</definedName>
    <definedName name="Z_F00D68A2_E6D7_448C_B246_2FC7B0898C57_.wvu.PrintTitles" localSheetId="1" hidden="1">'24年度決算'!$B:$C,'24年度決算'!$3:$4</definedName>
    <definedName name="Z_F00D68A2_E6D7_448C_B246_2FC7B0898C57_.wvu.PrintTitles" localSheetId="0" hidden="1">'25年度決算'!$B:$C,'25年度決算'!$3:$4</definedName>
    <definedName name="Z_F00D68A2_E6D7_448C_B246_2FC7B0898C57_.wvu.PrintTitles" localSheetId="4" hidden="1">'凡例 (手数料)'!$3:$4</definedName>
    <definedName name="Z_F00D68A2_E6D7_448C_B246_2FC7B0898C57_.wvu.PrintTitles" localSheetId="3" hidden="1">'令和２年度決算（手数料）'!$4:$5</definedName>
    <definedName name="Z_F61D973C_B322_4E3F_91AB_97FEEA952E82_.wvu.Cols" localSheetId="3" hidden="1">'令和２年度決算（手数料）'!#REF!,'令和２年度決算（手数料）'!#REF!,'令和２年度決算（手数料）'!#REF!,'令和２年度決算（手数料）'!#REF!</definedName>
    <definedName name="Z_F61D973C_B322_4E3F_91AB_97FEEA952E82_.wvu.FilterData" localSheetId="2" hidden="1">'23年度決算（参考・公表済み）'!$B$3:$L$64</definedName>
    <definedName name="Z_F61D973C_B322_4E3F_91AB_97FEEA952E82_.wvu.FilterData" localSheetId="1" hidden="1">'24年度決算'!$B$3:$L$64</definedName>
    <definedName name="Z_F61D973C_B322_4E3F_91AB_97FEEA952E82_.wvu.FilterData" localSheetId="0" hidden="1">'25年度決算'!$B$3:$L$64</definedName>
    <definedName name="Z_F61D973C_B322_4E3F_91AB_97FEEA952E82_.wvu.FilterData" localSheetId="4" hidden="1">'凡例 (手数料)'!$A$4:$L$5</definedName>
    <definedName name="Z_F61D973C_B322_4E3F_91AB_97FEEA952E82_.wvu.FilterData" localSheetId="3" hidden="1">'令和２年度決算（手数料）'!$B$5:$M$39</definedName>
    <definedName name="Z_F61D973C_B322_4E3F_91AB_97FEEA952E82_.wvu.PrintArea" localSheetId="2" hidden="1">'23年度決算（参考・公表済み）'!$A$1:$M$72</definedName>
    <definedName name="Z_F61D973C_B322_4E3F_91AB_97FEEA952E82_.wvu.PrintArea" localSheetId="1" hidden="1">'24年度決算'!$A$1:$M$72</definedName>
    <definedName name="Z_F61D973C_B322_4E3F_91AB_97FEEA952E82_.wvu.PrintArea" localSheetId="4" hidden="1">'凡例 (手数料)'!$A$1:$L$42</definedName>
    <definedName name="Z_F61D973C_B322_4E3F_91AB_97FEEA952E82_.wvu.PrintArea" localSheetId="3" hidden="1">'令和２年度決算（手数料）'!$A$1:$N$16</definedName>
    <definedName name="Z_F61D973C_B322_4E3F_91AB_97FEEA952E82_.wvu.PrintTitles" localSheetId="2" hidden="1">'23年度決算（参考・公表済み）'!$B:$C,'23年度決算（参考・公表済み）'!$3:$4</definedName>
    <definedName name="Z_F61D973C_B322_4E3F_91AB_97FEEA952E82_.wvu.PrintTitles" localSheetId="1" hidden="1">'24年度決算'!$B:$C,'24年度決算'!$3:$4</definedName>
    <definedName name="Z_F61D973C_B322_4E3F_91AB_97FEEA952E82_.wvu.PrintTitles" localSheetId="4" hidden="1">'凡例 (手数料)'!$3:$4</definedName>
    <definedName name="Z_F61D973C_B322_4E3F_91AB_97FEEA952E82_.wvu.PrintTitles" localSheetId="3" hidden="1">'令和２年度決算（手数料）'!$4:$5</definedName>
    <definedName name="Z_FBC8A51E_9A49_47F0_B6E7_A8EDFB9ED9FD_.wvu.FilterData" localSheetId="2" hidden="1">'23年度決算（参考・公表済み）'!$B$3:$L$64</definedName>
    <definedName name="Z_FBC8A51E_9A49_47F0_B6E7_A8EDFB9ED9FD_.wvu.FilterData" localSheetId="1" hidden="1">'24年度決算'!$B$3:$L$64</definedName>
    <definedName name="Z_FBC8A51E_9A49_47F0_B6E7_A8EDFB9ED9FD_.wvu.FilterData" localSheetId="0" hidden="1">'25年度決算'!$B$3:$L$64</definedName>
    <definedName name="Z_FBC8A51E_9A49_47F0_B6E7_A8EDFB9ED9FD_.wvu.PrintArea" localSheetId="2" hidden="1">'23年度決算（参考・公表済み）'!$A$1:$M$72</definedName>
    <definedName name="Z_FBC8A51E_9A49_47F0_B6E7_A8EDFB9ED9FD_.wvu.PrintArea" localSheetId="1" hidden="1">'24年度決算'!$A$1:$M$72</definedName>
    <definedName name="Z_FBC8A51E_9A49_47F0_B6E7_A8EDFB9ED9FD_.wvu.PrintArea" localSheetId="0" hidden="1">'25年度決算'!$A$1:$M$72</definedName>
    <definedName name="Z_FBC8A51E_9A49_47F0_B6E7_A8EDFB9ED9FD_.wvu.PrintTitles" localSheetId="2" hidden="1">'23年度決算（参考・公表済み）'!$B:$C,'23年度決算（参考・公表済み）'!$3:$4</definedName>
    <definedName name="Z_FBC8A51E_9A49_47F0_B6E7_A8EDFB9ED9FD_.wvu.PrintTitles" localSheetId="1" hidden="1">'24年度決算'!$B:$C,'24年度決算'!$3:$4</definedName>
    <definedName name="Z_FBC8A51E_9A49_47F0_B6E7_A8EDFB9ED9FD_.wvu.PrintTitles" localSheetId="0" hidden="1">'25年度決算'!$B:$C,'25年度決算'!$3:$4</definedName>
  </definedNames>
  <calcPr calcId="162913"/>
  <customWorkbookViews>
    <customWorkbookView name="中島 泰子 - 個人用ビュー" guid="{98E8C3D6-8FBF-4D5C-8624-4C53BC7003C2}" mergeInterval="0" personalView="1" maximized="1" xWindow="-8" yWindow="-8" windowWidth="1936" windowHeight="1056" activeSheetId="6"/>
    <customWorkbookView name="須崎 明 - 個人用ビュー" guid="{2DE5E7C6-AE47-4EE6-8A44-2588C73E3397}" mergeInterval="0" personalView="1" maximized="1" xWindow="-1928" yWindow="-8" windowWidth="1936" windowHeight="1056" activeSheetId="6"/>
    <customWorkbookView name="込宮 麻衣子 - 個人用ビュー" guid="{AC5D4131-12C8-4117-9087-BAF7435F9B53}" mergeInterval="0" personalView="1" xWindow="9" yWindow="14" windowWidth="1168" windowHeight="1040" activeSheetId="1"/>
    <customWorkbookView name="矢澤 慶太 - 個人用ビュー" guid="{7F5C8E7A-36EF-49B6-8AD1-0AE683E12EE0}" mergeInterval="0" personalView="1" windowWidth="960" windowHeight="1080" activeSheetId="1"/>
    <customWorkbookView name="Administrator - 個人用ビュー" guid="{F61D973C-B322-4E3F-91AB-97FEEA952E82}" mergeInterval="0" personalView="1" maximized="1" xWindow="-8" yWindow="-8" windowWidth="1382" windowHeight="744" activeSheetId="1"/>
    <customWorkbookView name="下平 峻介 - 個人用ビュー" guid="{0A60D169-EA4D-42F0-A2F3-528073C1F4D5}" mergeInterval="0" personalView="1" maximized="1" xWindow="-8" yWindow="-8" windowWidth="1936" windowHeight="1056" activeSheetId="1"/>
    <customWorkbookView name="小沼 - 個人用ビュー" guid="{4BD327CA-D2D9-47BB-8D43-E6A2085736FF}" mergeInterval="0" personalView="1" maximized="1" xWindow="-8" yWindow="-8" windowWidth="1936" windowHeight="1056" activeSheetId="6" showComments="commIndAndComment"/>
    <customWorkbookView name="ちゃんくま - 個人用ビュー" guid="{D4A96488-6408-401A-B242-47247BD68402}" mergeInterval="0" personalView="1" maximized="1" xWindow="-8" yWindow="-8" windowWidth="1936" windowHeight="1056" activeSheetId="6"/>
    <customWorkbookView name="財政局財政課 - 個人用ビュー" guid="{8EA625F0-5D2E-4E9B-8B85-5A4134DD8279}" mergeInterval="0" personalView="1" xWindow="-1" yWindow="-1" windowWidth="960" windowHeight="1032" activeSheetId="1"/>
    <customWorkbookView name="中川 優貴 - 個人用ビュー" guid="{8861AE24-1F01-42AD-BF50-4516A37941DC}" mergeInterval="0" personalView="1" xWindow="73" yWindow="13" windowWidth="1440" windowHeight="759" activeSheetId="1"/>
    <customWorkbookView name="ONODERA - 個人用ビュー" guid="{1ADEBCB8-9FB3-4DB2-BD49-E19DCBC61CF4}" mergeInterval="0" personalView="1" xWindow="294" windowWidth="929" windowHeight="1080" activeSheetId="6"/>
    <customWorkbookView name="藤ﾉ木 圭太 - 個人用ビュー" guid="{044D20CE-B695-4BC1-A3B0-D60A68B6D73D}" mergeInterval="0" personalView="1" maximized="1" xWindow="-8" yWindow="-8" windowWidth="1936" windowHeight="1056" activeSheetId="6"/>
    <customWorkbookView name="suzuki - 個人用ビュー" guid="{E63B6F26-5CA1-415A-AAF5-D842AA183F61}" mergeInterval="0" personalView="1" maximized="1" windowWidth="1276" windowHeight="794" activeSheetId="1"/>
    <customWorkbookView name="濱畠 亮平 - 個人用ビュー" guid="{8BD64CB5-C1EB-4DA0-9E9E-C91E7594013A}"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品田 陽平 - 個人用ビュー" guid="{B1B896AC-861D-4BED-A785-C2A9799B23E6}"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sysmente - 個人用ビュー" guid="{FBC8A51E-9A49-47F0-B6E7-A8EDFB9ED9FD}" mergeInterval="0" personalView="1" maximized="1" xWindow="-8" yWindow="-8" windowWidth="1936" windowHeight="1056" activeSheetId="1"/>
    <customWorkbookView name="tokieda - 個人用ビュー" guid="{4724C107-2586-4CA4-AE84-701A5ED764F6}" mergeInterval="0" personalView="1" xWindow="649" yWindow="31" windowWidth="622" windowHeight="614" activeSheetId="1"/>
    <customWorkbookView name="ようこそ財政課へ - 個人用ビュー" guid="{A92F8FF7-940C-4369-B6E9-177F598A060F}" mergeInterval="0" personalView="1" maximized="1" windowWidth="1276" windowHeight="794" activeSheetId="1"/>
    <customWorkbookView name="松永　真 - 個人用ビュー" guid="{48DF1A33-946D-4268-BBCF-1269014A917F}" mergeInterval="0" personalView="1" maximized="1" windowWidth="1276" windowHeight="740" activeSheetId="6"/>
    <customWorkbookView name="辻本 顕 - 個人用ビュー" guid="{92469751-EA1A-4655-A8DE-B0733E860301}" mergeInterval="0" personalView="1" windowWidth="1920" windowHeight="1040" activeSheetId="1"/>
    <customWorkbookView name="財政課 - 個人用ビュー" guid="{BB034A02-4157-4F4C-970A-104573BB908D}" mergeInterval="0" personalView="1" maximized="1" xWindow="-8" yWindow="-8" windowWidth="1936" windowHeight="1056" activeSheetId="1"/>
    <customWorkbookView name="BigBear - 個人用ビュー" guid="{0BB2ECCB-433A-478D-BC68-8EAEF57773B0}" mergeInterval="0" personalView="1" maximized="1" xWindow="-8" yWindow="-8" windowWidth="1936" windowHeight="1056" activeSheetId="1"/>
    <customWorkbookView name="赤尾 祐次郎 - 個人用ビュー" guid="{C2EE5954-9791-4212-8389-87F2B1BCEDE3}" mergeInterval="0" personalView="1" windowWidth="960" windowHeight="1040" activeSheetId="6"/>
    <customWorkbookView name="大橋 礼昌 - 個人用ビュー" guid="{C7C2E1F7-8D25-45A3-98C8-F22E332F6CE0}" mergeInterval="0" personalView="1" maximized="1" xWindow="1912" yWindow="-8" windowWidth="1296" windowHeight="1000" activeSheetId="1" showComments="commIndAndComment"/>
    <customWorkbookView name="有賀 雅人 - 個人用ビュー" guid="{19095B01-EB70-4978-A824-089E8010321E}" mergeInterval="0" personalView="1" maximized="1" xWindow="-8" yWindow="-8" windowWidth="1936" windowHeight="1056" activeSheetId="6"/>
    <customWorkbookView name="古西 康朗 - 個人用ビュー" guid="{5D7BC948-B761-4C79-AFD0-CA72550D1ACD}" mergeInterval="0" personalView="1" maximized="1" xWindow="-8" yWindow="-8" windowWidth="1936" windowHeight="1056" activeSheetId="6"/>
    <customWorkbookView name="萩原 礼行 - 個人用ビュー" guid="{A0FF5FE9-963B-4465-B2FA-FC8073C4F0AC}" mergeInterval="0" personalView="1" maximized="1" xWindow="1912" yWindow="-205" windowWidth="1296" windowHeight="1040" activeSheetId="1"/>
    <customWorkbookView name="小山 陽平 - 個人用ビュー" guid="{47AE5BBD-A385-41BE-B786-2DF2D65C20C7}" mergeInterval="0" personalView="1" xWindow="772" yWindow="53" windowWidth="1509" windowHeight="987" activeSheetId="1" showComments="commIndAndComment"/>
    <customWorkbookView name="長谷川 実穂 - 個人用ビュー" guid="{7B95FA94-D01D-4528-A96E-188FD548573A}" mergeInterval="0" personalView="1" yWindow="40" windowWidth="960" windowHeight="1040" activeSheetId="6"/>
    <customWorkbookView name="あきば - 個人用ビュー" guid="{5B8A0CAF-BC9B-4670-A91B-C7F9421BC3F7}" mergeInterval="0" personalView="1" maximized="1" xWindow="1358" yWindow="-8" windowWidth="1936" windowHeight="1056" activeSheetId="1"/>
    <customWorkbookView name="星野 響子 - 個人用ビュー" guid="{059B7AB1-A73C-4BC5-991D-327B0179F92D}" mergeInterval="0" personalView="1" maximized="1" xWindow="-8" yWindow="-8" windowWidth="1936" windowHeight="1056" activeSheetId="6"/>
  </customWorkbookViews>
</workbook>
</file>

<file path=xl/calcChain.xml><?xml version="1.0" encoding="utf-8"?>
<calcChain xmlns="http://schemas.openxmlformats.org/spreadsheetml/2006/main">
  <c r="H38" i="6" l="1"/>
  <c r="E38" i="6" s="1"/>
  <c r="I38" i="6"/>
  <c r="K28" i="6"/>
  <c r="K19" i="6"/>
  <c r="F19" i="6"/>
  <c r="E19" i="6" s="1"/>
  <c r="K18" i="6"/>
  <c r="F18" i="6"/>
  <c r="E18" i="6" s="1"/>
  <c r="K17" i="6"/>
  <c r="J17" i="6"/>
  <c r="I17" i="6"/>
  <c r="H17" i="6"/>
  <c r="E17" i="6" s="1"/>
  <c r="F17" i="6"/>
  <c r="E35" i="6"/>
  <c r="E6" i="6"/>
  <c r="E7" i="6"/>
  <c r="E8" i="6"/>
  <c r="E9" i="6"/>
  <c r="E10" i="6"/>
  <c r="E11" i="6"/>
  <c r="E12" i="6"/>
  <c r="E13" i="6"/>
  <c r="E14" i="6"/>
  <c r="E15" i="6"/>
  <c r="E16" i="6"/>
  <c r="E20" i="6"/>
  <c r="E21" i="6"/>
  <c r="E22" i="6"/>
  <c r="E23" i="6"/>
  <c r="E24" i="6"/>
  <c r="E25" i="6"/>
  <c r="E26" i="6"/>
  <c r="E27" i="6"/>
  <c r="E28" i="6"/>
  <c r="E29" i="6"/>
  <c r="E30" i="6"/>
  <c r="E31" i="6"/>
  <c r="E32" i="6"/>
  <c r="E33" i="6"/>
  <c r="E34" i="6"/>
  <c r="E36" i="6"/>
  <c r="E37" i="6"/>
  <c r="E39" i="6"/>
  <c r="E5" i="4"/>
  <c r="I5" i="4"/>
  <c r="J5" i="4" s="1"/>
  <c r="E6" i="4"/>
  <c r="J6" i="4"/>
  <c r="E7" i="4"/>
  <c r="H7" i="4"/>
  <c r="J7" i="4" s="1"/>
  <c r="I7" i="4"/>
  <c r="E8" i="4"/>
  <c r="H8" i="4"/>
  <c r="J8" i="4" s="1"/>
  <c r="I8" i="4"/>
  <c r="J9" i="4"/>
  <c r="E10" i="4"/>
  <c r="I10" i="4"/>
  <c r="J10" i="4" s="1"/>
  <c r="E11" i="4"/>
  <c r="J11" i="4"/>
  <c r="J12" i="4"/>
  <c r="J13" i="4"/>
  <c r="E14" i="4"/>
  <c r="J14" i="4"/>
  <c r="E15" i="4"/>
  <c r="J15" i="4"/>
  <c r="E16" i="4"/>
  <c r="I16" i="4"/>
  <c r="J16" i="4"/>
  <c r="H17" i="4"/>
  <c r="E17" i="4" s="1"/>
  <c r="I17" i="4"/>
  <c r="E18" i="4"/>
  <c r="J18" i="4"/>
  <c r="E19" i="4"/>
  <c r="J19" i="4"/>
  <c r="E20" i="4"/>
  <c r="J20" i="4"/>
  <c r="E21" i="4"/>
  <c r="I21" i="4"/>
  <c r="J21" i="4" s="1"/>
  <c r="E22" i="4"/>
  <c r="H22" i="4"/>
  <c r="J22" i="4" s="1"/>
  <c r="I22" i="4"/>
  <c r="E23" i="4"/>
  <c r="H23" i="4"/>
  <c r="J23" i="4"/>
  <c r="E24" i="4"/>
  <c r="I24" i="4"/>
  <c r="J24" i="4" s="1"/>
  <c r="E25" i="4"/>
  <c r="J25" i="4"/>
  <c r="E26" i="4"/>
  <c r="I26" i="4"/>
  <c r="J26" i="4"/>
  <c r="H27" i="4"/>
  <c r="E27" i="4" s="1"/>
  <c r="E28" i="4"/>
  <c r="H28" i="4"/>
  <c r="J28" i="4"/>
  <c r="H29" i="4"/>
  <c r="E29" i="4" s="1"/>
  <c r="I29" i="4"/>
  <c r="J29" i="4"/>
  <c r="E30" i="4"/>
  <c r="I30" i="4"/>
  <c r="J30" i="4" s="1"/>
  <c r="E31" i="4"/>
  <c r="I31" i="4"/>
  <c r="J31" i="4"/>
  <c r="E32" i="4"/>
  <c r="J32" i="4"/>
  <c r="E33" i="4"/>
  <c r="J33" i="4"/>
  <c r="E34" i="4"/>
  <c r="J34" i="4"/>
  <c r="J35" i="4"/>
  <c r="E36" i="4"/>
  <c r="I36" i="4"/>
  <c r="J36" i="4"/>
  <c r="E37" i="4"/>
  <c r="J37" i="4"/>
  <c r="H38" i="4"/>
  <c r="E38" i="4" s="1"/>
  <c r="I38" i="4"/>
  <c r="E39" i="4"/>
  <c r="J39" i="4"/>
  <c r="I40" i="4"/>
  <c r="J40" i="4"/>
  <c r="E41" i="4"/>
  <c r="J41" i="4"/>
  <c r="E42" i="4"/>
  <c r="J42" i="4"/>
  <c r="E43" i="4"/>
  <c r="J43" i="4"/>
  <c r="E44" i="4"/>
  <c r="J44" i="4"/>
  <c r="E45" i="4"/>
  <c r="I45" i="4"/>
  <c r="J45" i="4" s="1"/>
  <c r="E46" i="4"/>
  <c r="J46" i="4"/>
  <c r="E47" i="4"/>
  <c r="H47" i="4"/>
  <c r="J47" i="4"/>
  <c r="E48" i="4"/>
  <c r="J48" i="4"/>
  <c r="J49" i="4"/>
  <c r="E50" i="4"/>
  <c r="J50" i="4"/>
  <c r="E51" i="4"/>
  <c r="I51" i="4"/>
  <c r="J51" i="4"/>
  <c r="E52" i="4"/>
  <c r="J52" i="4"/>
  <c r="E53" i="4"/>
  <c r="I53" i="4"/>
  <c r="J53" i="4" s="1"/>
  <c r="E54" i="4"/>
  <c r="J54" i="4"/>
  <c r="E55" i="4"/>
  <c r="J55" i="4"/>
  <c r="E56" i="4"/>
  <c r="I56" i="4"/>
  <c r="J56" i="4"/>
  <c r="E57" i="4"/>
  <c r="I57" i="4"/>
  <c r="J57" i="4" s="1"/>
  <c r="E58" i="4"/>
  <c r="J58" i="4"/>
  <c r="I59" i="4"/>
  <c r="J59" i="4" s="1"/>
  <c r="E60" i="4"/>
  <c r="H60" i="4"/>
  <c r="J60" i="4"/>
  <c r="E61" i="4"/>
  <c r="J61" i="4"/>
  <c r="E62" i="4"/>
  <c r="J62" i="4"/>
  <c r="J63" i="4"/>
  <c r="E64" i="4"/>
  <c r="J64" i="4"/>
  <c r="E5" i="3"/>
  <c r="J5" i="3"/>
  <c r="E6" i="3"/>
  <c r="J6" i="3"/>
  <c r="E7" i="3"/>
  <c r="I7" i="3"/>
  <c r="J7" i="3"/>
  <c r="E8" i="3"/>
  <c r="J8" i="3"/>
  <c r="J9" i="3"/>
  <c r="E10" i="3"/>
  <c r="I10" i="3"/>
  <c r="J10" i="3"/>
  <c r="E11" i="3"/>
  <c r="I11" i="3"/>
  <c r="J11" i="3" s="1"/>
  <c r="I12" i="3"/>
  <c r="J12" i="3" s="1"/>
  <c r="J13" i="3"/>
  <c r="E14" i="3"/>
  <c r="J14" i="3"/>
  <c r="E15" i="3"/>
  <c r="J15" i="3"/>
  <c r="E16" i="3"/>
  <c r="I16" i="3"/>
  <c r="J16" i="3" s="1"/>
  <c r="E17" i="3"/>
  <c r="H17" i="3"/>
  <c r="I17" i="3"/>
  <c r="J17" i="3" s="1"/>
  <c r="E18" i="3"/>
  <c r="H18" i="3"/>
  <c r="I18" i="3"/>
  <c r="J18" i="3" s="1"/>
  <c r="E19" i="3"/>
  <c r="J19" i="3"/>
  <c r="E20" i="3"/>
  <c r="J20" i="3"/>
  <c r="E21" i="3"/>
  <c r="J21" i="3"/>
  <c r="E22" i="3"/>
  <c r="J22" i="3"/>
  <c r="E23" i="3"/>
  <c r="J23" i="3"/>
  <c r="E24" i="3"/>
  <c r="H24" i="3"/>
  <c r="J24" i="3" s="1"/>
  <c r="I24" i="3"/>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s="1"/>
  <c r="I40" i="3"/>
  <c r="J40" i="3" s="1"/>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s="1"/>
  <c r="E61" i="3"/>
  <c r="J61" i="3"/>
  <c r="E62" i="3"/>
  <c r="J62" i="3"/>
  <c r="I63" i="3"/>
  <c r="J63" i="3" s="1"/>
  <c r="E64" i="3"/>
  <c r="J64" i="3"/>
  <c r="E5" i="2"/>
  <c r="J5" i="2"/>
  <c r="E6" i="2"/>
  <c r="J6" i="2"/>
  <c r="E7" i="2"/>
  <c r="H7" i="2"/>
  <c r="J7" i="2" s="1"/>
  <c r="I7" i="2"/>
  <c r="E8" i="2"/>
  <c r="J8" i="2"/>
  <c r="J9" i="2"/>
  <c r="E10" i="2"/>
  <c r="I10" i="2"/>
  <c r="J10" i="2" s="1"/>
  <c r="E11" i="2"/>
  <c r="H11" i="2"/>
  <c r="I11" i="2"/>
  <c r="J11" i="2" s="1"/>
  <c r="J12" i="2"/>
  <c r="J13" i="2"/>
  <c r="J14" i="2"/>
  <c r="E15" i="2"/>
  <c r="J15" i="2"/>
  <c r="E16" i="2"/>
  <c r="I16" i="2"/>
  <c r="J16" i="2" s="1"/>
  <c r="E17" i="2"/>
  <c r="H17" i="2"/>
  <c r="J17" i="2" s="1"/>
  <c r="I17" i="2"/>
  <c r="E18" i="2"/>
  <c r="H18" i="2"/>
  <c r="J18" i="2" s="1"/>
  <c r="I18" i="2"/>
  <c r="E19" i="2"/>
  <c r="J19" i="2"/>
  <c r="E20" i="2"/>
  <c r="J20" i="2"/>
  <c r="E21" i="2"/>
  <c r="J21" i="2"/>
  <c r="E22" i="2"/>
  <c r="J22" i="2"/>
  <c r="E23" i="2"/>
  <c r="J23" i="2"/>
  <c r="E24" i="2"/>
  <c r="H24" i="2"/>
  <c r="I24" i="2"/>
  <c r="J24" i="2" s="1"/>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s="1"/>
  <c r="E39" i="2"/>
  <c r="J39" i="2"/>
  <c r="I40" i="2"/>
  <c r="J40" i="2" s="1"/>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s="1"/>
  <c r="E61" i="2"/>
  <c r="J61" i="2"/>
  <c r="E62" i="2"/>
  <c r="J62" i="2"/>
  <c r="H63" i="2"/>
  <c r="J63" i="2" s="1"/>
  <c r="I63" i="2"/>
  <c r="E64" i="2"/>
  <c r="J64" i="2"/>
  <c r="J38" i="4" l="1"/>
  <c r="J17" i="4"/>
  <c r="J27" i="4"/>
</calcChain>
</file>

<file path=xl/comments1.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2.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sharedStrings.xml><?xml version="1.0" encoding="utf-8"?>
<sst xmlns="http://schemas.openxmlformats.org/spreadsheetml/2006/main" count="1391" uniqueCount="455">
  <si>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</si>
  <si>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</si>
  <si>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</si>
  <si>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</si>
  <si>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</si>
  <si>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</si>
  <si>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</si>
  <si>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</si>
  <si>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</si>
  <si>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</si>
  <si>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</si>
  <si>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</si>
  <si>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</si>
  <si>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</si>
  <si>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</si>
  <si>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</si>
  <si>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</si>
  <si>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</si>
  <si>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</si>
  <si>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</si>
  <si>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</si>
  <si>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</si>
  <si>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</si>
  <si>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</si>
  <si>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</si>
  <si>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</si>
  <si>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</si>
  <si>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</si>
  <si>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</si>
  <si>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</si>
  <si>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</si>
  <si>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</si>
  <si>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</si>
  <si>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</si>
  <si>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</si>
  <si>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</si>
  <si>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</si>
  <si>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</si>
  <si>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</si>
  <si>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</si>
  <si>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</si>
  <si>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</si>
  <si>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</si>
  <si>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</si>
  <si>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</si>
  <si>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</si>
  <si>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</si>
  <si>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</si>
  <si>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</si>
  <si>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</si>
  <si>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</si>
  <si>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</si>
  <si>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</si>
  <si>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</si>
  <si>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</si>
  <si>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</si>
  <si>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</si>
  <si>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</si>
  <si>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</si>
  <si>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</si>
  <si>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</si>
  <si>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</si>
  <si>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</si>
  <si>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</si>
  <si>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</si>
  <si>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</si>
  <si>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</si>
  <si>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</si>
  <si>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</si>
  <si>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</si>
  <si>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</si>
  <si>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</si>
  <si>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</si>
  <si>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</si>
  <si>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</si>
  <si>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</si>
  <si>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</si>
  <si>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</si>
  <si>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</si>
  <si>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</si>
  <si>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</si>
  <si>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</si>
  <si>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</si>
  <si>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</si>
  <si>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</si>
  <si>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</si>
  <si>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</si>
  <si>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</si>
  <si>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</si>
  <si>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</si>
  <si>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</si>
  <si>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</si>
  <si>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</si>
  <si>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</si>
  <si>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</si>
  <si>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</si>
  <si>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</si>
  <si>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</si>
  <si>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</si>
  <si>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</si>
  <si>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</si>
  <si>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</si>
  <si>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</si>
  <si>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</si>
  <si>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</si>
  <si>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</si>
  <si>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</si>
  <si>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</si>
  <si>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</si>
  <si>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</si>
  <si>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</si>
  <si>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</si>
  <si>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</si>
  <si>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</si>
  <si>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</si>
  <si>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</si>
  <si>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</si>
  <si>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</si>
  <si>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</si>
  <si>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</si>
  <si>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</si>
  <si>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</si>
  <si>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</si>
  <si>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</si>
  <si>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</si>
  <si>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</si>
  <si>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</si>
  <si>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</si>
  <si>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</si>
  <si>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</si>
  <si>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</si>
  <si>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</si>
  <si>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</si>
  <si>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</si>
  <si>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</si>
  <si>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</si>
  <si>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</si>
  <si>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</si>
  <si>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</si>
  <si>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</si>
  <si>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</si>
  <si>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</si>
  <si>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</si>
  <si>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</si>
  <si>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</si>
  <si>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</si>
  <si>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</si>
  <si>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</si>
  <si>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</si>
  <si>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</si>
  <si>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</si>
  <si>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●●局</t>
    <rPh sb="2" eb="3">
      <t>キョク</t>
    </rPh>
    <phoneticPr fontId="4"/>
  </si>
  <si>
    <t>●,●●●</t>
    <phoneticPr fontId="4"/>
  </si>
  <si>
    <t>●●</t>
    <phoneticPr fontId="4"/>
  </si>
  <si>
    <t>●,●●●</t>
  </si>
  <si>
    <t>①所管局</t>
    <rPh sb="1" eb="3">
      <t>ショカン</t>
    </rPh>
    <rPh sb="3" eb="4">
      <t>キョク</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</si>
  <si>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</si>
  <si>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</si>
  <si>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</si>
  <si>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</si>
  <si>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</si>
  <si>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</si>
  <si>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</si>
  <si>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</si>
  <si>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</si>
  <si>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</si>
  <si>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</si>
  <si>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</si>
  <si>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</si>
  <si>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</si>
  <si>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</si>
  <si>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</si>
  <si>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</si>
  <si>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</si>
  <si>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</si>
  <si>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</si>
  <si>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</si>
  <si>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</si>
  <si>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</si>
  <si>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</si>
  <si>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</si>
  <si>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</si>
  <si>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</si>
  <si>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</si>
  <si>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</si>
  <si>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</si>
  <si>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</si>
  <si>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</si>
  <si>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</si>
  <si>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</si>
  <si>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</si>
  <si>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</si>
  <si>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</si>
  <si>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</si>
  <si>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</si>
  <si>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</si>
  <si>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</si>
  <si>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</si>
  <si>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</si>
  <si>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</si>
  <si>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</si>
  <si>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</si>
  <si>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</si>
  <si>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</si>
  <si>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</si>
  <si>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</si>
  <si>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</si>
  <si>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</si>
  <si>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</si>
  <si>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</si>
  <si>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</si>
  <si>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</si>
  <si>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</si>
  <si>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</si>
  <si>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</si>
  <si>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</si>
  <si>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</si>
  <si>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</si>
  <si>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</si>
  <si>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</si>
  <si>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</si>
  <si>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</si>
  <si>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</si>
  <si>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</si>
  <si>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</si>
  <si>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</si>
  <si>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</si>
  <si>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</si>
  <si>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</si>
  <si>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</si>
  <si>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</si>
  <si>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</si>
  <si>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</si>
  <si>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</si>
  <si>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</si>
  <si>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</si>
  <si>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</si>
  <si>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</si>
  <si>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</si>
  <si>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</si>
  <si>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</si>
  <si>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</si>
  <si>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</si>
  <si>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</si>
  <si>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</si>
  <si>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</si>
  <si>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</si>
  <si>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</si>
  <si>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</si>
  <si>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</si>
  <si>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</si>
  <si>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</si>
  <si>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</si>
  <si>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</si>
  <si>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</si>
  <si>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</si>
  <si>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</si>
  <si>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</si>
  <si>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</si>
  <si>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</si>
  <si>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</si>
  <si>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</si>
  <si>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</si>
  <si>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</si>
  <si>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</si>
  <si>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</si>
  <si>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</si>
  <si>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</si>
  <si>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</si>
  <si>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</si>
  <si>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</si>
  <si>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</si>
  <si>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</si>
  <si>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</si>
  <si>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</si>
  <si>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</si>
  <si>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</si>
  <si>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</si>
  <si>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</si>
  <si>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</si>
  <si>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</si>
  <si>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</si>
  <si>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</si>
  <si>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</si>
  <si>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</si>
  <si>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</si>
  <si>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手数料名称</t>
    <rPh sb="0" eb="2">
      <t>テスウ</t>
    </rPh>
    <rPh sb="2" eb="3">
      <t>リョウ</t>
    </rPh>
    <rPh sb="3" eb="4">
      <t>メイ</t>
    </rPh>
    <rPh sb="4" eb="5">
      <t>ショウ</t>
    </rPh>
    <phoneticPr fontId="4"/>
  </si>
  <si>
    <t>条例上の手数料額
（主なもの）</t>
    <rPh sb="0" eb="2">
      <t>ジョウレイ</t>
    </rPh>
    <rPh sb="2" eb="3">
      <t>ジョウ</t>
    </rPh>
    <rPh sb="4" eb="6">
      <t>テスウ</t>
    </rPh>
    <rPh sb="6" eb="7">
      <t>リョウ</t>
    </rPh>
    <rPh sb="7" eb="8">
      <t>ガク</t>
    </rPh>
    <rPh sb="10" eb="11">
      <t>オモ</t>
    </rPh>
    <phoneticPr fontId="4"/>
  </si>
  <si>
    <t>財政局</t>
    <rPh sb="0" eb="2">
      <t>ザイセイ</t>
    </rPh>
    <rPh sb="2" eb="3">
      <t>キョク</t>
    </rPh>
    <phoneticPr fontId="4"/>
  </si>
  <si>
    <t>租税その他諸収入に関する証明（課税証明等）</t>
    <rPh sb="0" eb="2">
      <t>ソゼイ</t>
    </rPh>
    <rPh sb="4" eb="5">
      <t>タ</t>
    </rPh>
    <rPh sb="5" eb="6">
      <t>ショ</t>
    </rPh>
    <rPh sb="6" eb="8">
      <t>シュウニュウ</t>
    </rPh>
    <rPh sb="9" eb="10">
      <t>カン</t>
    </rPh>
    <rPh sb="12" eb="14">
      <t>ショウメイ</t>
    </rPh>
    <rPh sb="15" eb="17">
      <t>カゼイ</t>
    </rPh>
    <rPh sb="17" eb="19">
      <t>ショウメイ</t>
    </rPh>
    <rPh sb="19" eb="20">
      <t>トウ</t>
    </rPh>
    <phoneticPr fontId="4"/>
  </si>
  <si>
    <t>固定資産課税台帳の登録事項に関する証明</t>
    <rPh sb="0" eb="2">
      <t>コテイ</t>
    </rPh>
    <rPh sb="2" eb="4">
      <t>シサン</t>
    </rPh>
    <rPh sb="4" eb="6">
      <t>カゼイ</t>
    </rPh>
    <rPh sb="6" eb="8">
      <t>ダイチョウ</t>
    </rPh>
    <rPh sb="9" eb="11">
      <t>トウロク</t>
    </rPh>
    <rPh sb="11" eb="13">
      <t>ジコウ</t>
    </rPh>
    <rPh sb="14" eb="15">
      <t>カン</t>
    </rPh>
    <rPh sb="17" eb="19">
      <t>ショウメイ</t>
    </rPh>
    <phoneticPr fontId="4"/>
  </si>
  <si>
    <t>住宅用家屋証明（租税特別措置法施行令第42条第１項の規定に該当する旨の証明）</t>
    <rPh sb="0" eb="3">
      <t>ジュウタクヨウ</t>
    </rPh>
    <rPh sb="3" eb="5">
      <t>カオク</t>
    </rPh>
    <rPh sb="5" eb="7">
      <t>ショウメイ</t>
    </rPh>
    <rPh sb="8" eb="10">
      <t>ソゼイ</t>
    </rPh>
    <rPh sb="10" eb="12">
      <t>トクベツ</t>
    </rPh>
    <rPh sb="12" eb="15">
      <t>ソチホウ</t>
    </rPh>
    <rPh sb="15" eb="17">
      <t>セコウ</t>
    </rPh>
    <rPh sb="17" eb="18">
      <t>レイ</t>
    </rPh>
    <rPh sb="18" eb="19">
      <t>ダイ</t>
    </rPh>
    <rPh sb="21" eb="22">
      <t>ジョウ</t>
    </rPh>
    <rPh sb="22" eb="23">
      <t>ダイ</t>
    </rPh>
    <rPh sb="24" eb="25">
      <t>コウ</t>
    </rPh>
    <rPh sb="26" eb="28">
      <t>キテイ</t>
    </rPh>
    <rPh sb="29" eb="31">
      <t>ガイトウ</t>
    </rPh>
    <rPh sb="33" eb="34">
      <t>ムネ</t>
    </rPh>
    <rPh sb="35" eb="37">
      <t>ショウメイ</t>
    </rPh>
    <phoneticPr fontId="4"/>
  </si>
  <si>
    <t>住居表示台帳の写し、届出書等の写し発行手数料</t>
    <rPh sb="17" eb="19">
      <t>ハッコウ</t>
    </rPh>
    <rPh sb="19" eb="21">
      <t>テスウ</t>
    </rPh>
    <rPh sb="21" eb="22">
      <t>リョウ</t>
    </rPh>
    <phoneticPr fontId="4"/>
  </si>
  <si>
    <t>地域療育センター診断書・証明書</t>
    <rPh sb="0" eb="2">
      <t>チイキ</t>
    </rPh>
    <rPh sb="2" eb="4">
      <t>リョウイク</t>
    </rPh>
    <rPh sb="8" eb="11">
      <t>シンダンショ</t>
    </rPh>
    <rPh sb="12" eb="15">
      <t>ショウメイショ</t>
    </rPh>
    <phoneticPr fontId="4"/>
  </si>
  <si>
    <t>健康福祉局</t>
    <rPh sb="0" eb="5">
      <t>ケンコウフクシキョク</t>
    </rPh>
    <phoneticPr fontId="4"/>
  </si>
  <si>
    <t>狂犬病予防関係手数料</t>
    <phoneticPr fontId="4"/>
  </si>
  <si>
    <t>動物取扱業・特定動物関係手数料</t>
    <phoneticPr fontId="4"/>
  </si>
  <si>
    <t>資源循環局</t>
    <rPh sb="0" eb="2">
      <t>シゲン</t>
    </rPh>
    <rPh sb="2" eb="4">
      <t>ジュンカン</t>
    </rPh>
    <rPh sb="4" eb="5">
      <t>キョク</t>
    </rPh>
    <phoneticPr fontId="4"/>
  </si>
  <si>
    <t>一般廃棄物処理手数料
(動物の死体及びし尿以外の一般廃棄物、市長が指定する横浜市の施設に搬入された一般廃棄物を横浜市が処分する場合)</t>
    <rPh sb="0" eb="2">
      <t>イッパン</t>
    </rPh>
    <rPh sb="2" eb="5">
      <t>ハイキブツ</t>
    </rPh>
    <rPh sb="5" eb="7">
      <t>ショリ</t>
    </rPh>
    <rPh sb="7" eb="10">
      <t>テスウリョウ</t>
    </rPh>
    <rPh sb="12" eb="14">
      <t>ドウブツ</t>
    </rPh>
    <rPh sb="15" eb="17">
      <t>シタイ</t>
    </rPh>
    <rPh sb="17" eb="18">
      <t>オヨ</t>
    </rPh>
    <rPh sb="20" eb="21">
      <t>ニョウ</t>
    </rPh>
    <rPh sb="21" eb="23">
      <t>イガイ</t>
    </rPh>
    <rPh sb="24" eb="26">
      <t>イッパン</t>
    </rPh>
    <rPh sb="26" eb="29">
      <t>ハイキブツ</t>
    </rPh>
    <rPh sb="30" eb="32">
      <t>シチョウ</t>
    </rPh>
    <rPh sb="33" eb="35">
      <t>シテイ</t>
    </rPh>
    <rPh sb="37" eb="40">
      <t>ヨコハマシ</t>
    </rPh>
    <rPh sb="41" eb="43">
      <t>シセツ</t>
    </rPh>
    <rPh sb="44" eb="46">
      <t>ハンニュウ</t>
    </rPh>
    <rPh sb="49" eb="51">
      <t>イッパン</t>
    </rPh>
    <rPh sb="51" eb="54">
      <t>ハイキブツ</t>
    </rPh>
    <rPh sb="55" eb="58">
      <t>ヨコハマシ</t>
    </rPh>
    <rPh sb="59" eb="61">
      <t>ショブン</t>
    </rPh>
    <rPh sb="63" eb="65">
      <t>バアイ</t>
    </rPh>
    <phoneticPr fontId="4"/>
  </si>
  <si>
    <t>一般廃棄物処理手数料
（動物の死体及びし尿以外の一般廃棄物、家庭から排出される粗大ごみを横浜市が収集し、運搬し、及び処分する場合並びに排出者が市長が指定する横浜市の施設に搬入した当該粗大ごみを横浜市が処分する場合）</t>
    <rPh sb="0" eb="2">
      <t>イッパン</t>
    </rPh>
    <rPh sb="2" eb="5">
      <t>ハイキブツ</t>
    </rPh>
    <rPh sb="5" eb="7">
      <t>ショリ</t>
    </rPh>
    <rPh sb="7" eb="10">
      <t>テスウリョウ</t>
    </rPh>
    <phoneticPr fontId="4"/>
  </si>
  <si>
    <t>一般廃棄物処理手数料(動物の死体)</t>
    <rPh sb="0" eb="2">
      <t>イッパン</t>
    </rPh>
    <rPh sb="2" eb="5">
      <t>ハイキブツ</t>
    </rPh>
    <rPh sb="5" eb="7">
      <t>ショリ</t>
    </rPh>
    <rPh sb="7" eb="10">
      <t>テスウリョウ</t>
    </rPh>
    <rPh sb="11" eb="13">
      <t>ドウブツ</t>
    </rPh>
    <rPh sb="14" eb="16">
      <t>シタイ</t>
    </rPh>
    <phoneticPr fontId="4"/>
  </si>
  <si>
    <t>一般廃棄物処理手数料※
（し尿、横浜市廃棄物等の減量化、資源化及び適正処理等に関する条例第26条第1項第4号に規定する事業系一般廃棄物を横浜市が収集し、運搬し、及び処分する場合）</t>
    <rPh sb="0" eb="2">
      <t>イッパン</t>
    </rPh>
    <rPh sb="2" eb="5">
      <t>ハイキブツ</t>
    </rPh>
    <rPh sb="5" eb="7">
      <t>ショリ</t>
    </rPh>
    <rPh sb="7" eb="10">
      <t>テスウリョウ</t>
    </rPh>
    <rPh sb="14" eb="15">
      <t>ニョウ</t>
    </rPh>
    <rPh sb="37" eb="38">
      <t>トウ</t>
    </rPh>
    <rPh sb="44" eb="45">
      <t>ダイ</t>
    </rPh>
    <rPh sb="47" eb="48">
      <t>ジョウ</t>
    </rPh>
    <rPh sb="48" eb="49">
      <t>ダイ</t>
    </rPh>
    <rPh sb="50" eb="51">
      <t>コウ</t>
    </rPh>
    <rPh sb="51" eb="52">
      <t>ダイ</t>
    </rPh>
    <rPh sb="53" eb="54">
      <t>ゴウ</t>
    </rPh>
    <rPh sb="55" eb="57">
      <t>キテイ</t>
    </rPh>
    <rPh sb="59" eb="61">
      <t>ジギョウ</t>
    </rPh>
    <rPh sb="61" eb="62">
      <t>ケイ</t>
    </rPh>
    <rPh sb="62" eb="64">
      <t>イッパン</t>
    </rPh>
    <rPh sb="64" eb="67">
      <t>ハイキブツ</t>
    </rPh>
    <rPh sb="68" eb="71">
      <t>ヨコハマシ</t>
    </rPh>
    <rPh sb="72" eb="74">
      <t>シュウシュウ</t>
    </rPh>
    <rPh sb="76" eb="78">
      <t>ウンパン</t>
    </rPh>
    <rPh sb="80" eb="81">
      <t>オヨ</t>
    </rPh>
    <rPh sb="82" eb="84">
      <t>ショブン</t>
    </rPh>
    <rPh sb="86" eb="88">
      <t>バアイ</t>
    </rPh>
    <phoneticPr fontId="4"/>
  </si>
  <si>
    <t>産業廃棄物処分費用</t>
    <rPh sb="0" eb="2">
      <t>サンギョウ</t>
    </rPh>
    <rPh sb="2" eb="5">
      <t>ハイキブツ</t>
    </rPh>
    <rPh sb="5" eb="7">
      <t>ショブン</t>
    </rPh>
    <rPh sb="7" eb="9">
      <t>ヒヨウ</t>
    </rPh>
    <phoneticPr fontId="4"/>
  </si>
  <si>
    <t>計量関係手数料</t>
    <rPh sb="0" eb="2">
      <t>ケイリョウ</t>
    </rPh>
    <rPh sb="2" eb="4">
      <t>カンケイ</t>
    </rPh>
    <rPh sb="4" eb="6">
      <t>テスウ</t>
    </rPh>
    <rPh sb="6" eb="7">
      <t>リョウ</t>
    </rPh>
    <phoneticPr fontId="4"/>
  </si>
  <si>
    <t>試験・分析及びデザイン調製手数料</t>
    <rPh sb="0" eb="2">
      <t>シケン</t>
    </rPh>
    <rPh sb="3" eb="5">
      <t>ブンセキ</t>
    </rPh>
    <rPh sb="5" eb="6">
      <t>オヨ</t>
    </rPh>
    <rPh sb="11" eb="13">
      <t>チョウセイ</t>
    </rPh>
    <rPh sb="13" eb="16">
      <t>テスウリョウ</t>
    </rPh>
    <phoneticPr fontId="4"/>
  </si>
  <si>
    <t>建築局</t>
    <rPh sb="0" eb="2">
      <t>ケンチク</t>
    </rPh>
    <rPh sb="2" eb="3">
      <t>キョク</t>
    </rPh>
    <phoneticPr fontId="4"/>
  </si>
  <si>
    <t>その他諸証明手数料（台帳記載証明等）</t>
    <rPh sb="10" eb="12">
      <t>ダイチョウ</t>
    </rPh>
    <rPh sb="12" eb="14">
      <t>キサイ</t>
    </rPh>
    <rPh sb="14" eb="17">
      <t>ショウメイトウ</t>
    </rPh>
    <phoneticPr fontId="4"/>
  </si>
  <si>
    <t>都市整備局</t>
    <rPh sb="0" eb="2">
      <t>トシ</t>
    </rPh>
    <rPh sb="2" eb="4">
      <t>セイビ</t>
    </rPh>
    <rPh sb="4" eb="5">
      <t>キョク</t>
    </rPh>
    <phoneticPr fontId="4"/>
  </si>
  <si>
    <t>屋外広告物許可等手数料</t>
    <rPh sb="0" eb="2">
      <t>オクガイ</t>
    </rPh>
    <rPh sb="2" eb="5">
      <t>コウコクブツ</t>
    </rPh>
    <rPh sb="5" eb="7">
      <t>キョカ</t>
    </rPh>
    <rPh sb="7" eb="8">
      <t>トウ</t>
    </rPh>
    <rPh sb="8" eb="11">
      <t>テスウリョウ</t>
    </rPh>
    <phoneticPr fontId="4"/>
  </si>
  <si>
    <t>道路局</t>
    <rPh sb="0" eb="2">
      <t>ドウロ</t>
    </rPh>
    <rPh sb="2" eb="3">
      <t>キョク</t>
    </rPh>
    <phoneticPr fontId="4"/>
  </si>
  <si>
    <t>写し証明（道路台帳図面及び境界調査図）</t>
    <rPh sb="0" eb="1">
      <t>ウツ</t>
    </rPh>
    <rPh sb="2" eb="4">
      <t>ショウメイ</t>
    </rPh>
    <rPh sb="5" eb="7">
      <t>ドウロ</t>
    </rPh>
    <rPh sb="7" eb="9">
      <t>ダイチョウ</t>
    </rPh>
    <rPh sb="9" eb="11">
      <t>ズメン</t>
    </rPh>
    <rPh sb="11" eb="12">
      <t>オヨ</t>
    </rPh>
    <rPh sb="13" eb="15">
      <t>キョウカイ</t>
    </rPh>
    <rPh sb="15" eb="17">
      <t>チョウサ</t>
    </rPh>
    <rPh sb="17" eb="18">
      <t>ズ</t>
    </rPh>
    <phoneticPr fontId="4"/>
  </si>
  <si>
    <t>道路局・港湾局</t>
    <rPh sb="0" eb="2">
      <t>ドウロ</t>
    </rPh>
    <rPh sb="2" eb="3">
      <t>キョク</t>
    </rPh>
    <rPh sb="4" eb="6">
      <t>コウワン</t>
    </rPh>
    <rPh sb="6" eb="7">
      <t>キョク</t>
    </rPh>
    <phoneticPr fontId="4"/>
  </si>
  <si>
    <t>境界図面の謄本の交付手数料</t>
    <rPh sb="0" eb="2">
      <t>キョウカイ</t>
    </rPh>
    <rPh sb="2" eb="4">
      <t>ズメン</t>
    </rPh>
    <rPh sb="5" eb="7">
      <t>トウホン</t>
    </rPh>
    <rPh sb="8" eb="10">
      <t>コウフ</t>
    </rPh>
    <rPh sb="10" eb="13">
      <t>テスウリョウ</t>
    </rPh>
    <phoneticPr fontId="4"/>
  </si>
  <si>
    <t>消防局</t>
    <rPh sb="2" eb="3">
      <t>キョク</t>
    </rPh>
    <phoneticPr fontId="4"/>
  </si>
  <si>
    <t>甲種防火管理講習等の受講手数料</t>
    <rPh sb="0" eb="2">
      <t>コウシュ</t>
    </rPh>
    <rPh sb="2" eb="6">
      <t>ボウカカンリ</t>
    </rPh>
    <rPh sb="6" eb="8">
      <t>コウシュウ</t>
    </rPh>
    <rPh sb="8" eb="9">
      <t>トウ</t>
    </rPh>
    <rPh sb="10" eb="12">
      <t>ジュコウ</t>
    </rPh>
    <rPh sb="12" eb="15">
      <t>テスウリョウ</t>
    </rPh>
    <phoneticPr fontId="4"/>
  </si>
  <si>
    <t>表の見方（手数料）</t>
    <rPh sb="0" eb="1">
      <t>ヒョウ</t>
    </rPh>
    <rPh sb="2" eb="4">
      <t>ミカタ</t>
    </rPh>
    <rPh sb="5" eb="8">
      <t>テスウリョウ</t>
    </rPh>
    <phoneticPr fontId="4"/>
  </si>
  <si>
    <r>
      <rPr>
        <sz val="18"/>
        <rFont val="ＭＳ Ｐゴシック"/>
        <family val="3"/>
        <charset val="128"/>
      </rPr>
      <t>①</t>
    </r>
    <r>
      <rPr>
        <sz val="12"/>
        <rFont val="ＭＳ Ｐゴシック"/>
        <family val="3"/>
        <charset val="128"/>
      </rPr>
      <t xml:space="preserve">
所管局</t>
    </r>
    <rPh sb="2" eb="4">
      <t>ショカン</t>
    </rPh>
    <rPh sb="4" eb="5">
      <t>キョク</t>
    </rPh>
    <phoneticPr fontId="4"/>
  </si>
  <si>
    <r>
      <rPr>
        <sz val="18"/>
        <rFont val="ＭＳ Ｐゴシック"/>
        <family val="3"/>
        <charset val="128"/>
      </rPr>
      <t>②</t>
    </r>
    <r>
      <rPr>
        <sz val="12"/>
        <rFont val="ＭＳ Ｐゴシック"/>
        <family val="3"/>
        <charset val="128"/>
      </rPr>
      <t xml:space="preserve">
手数料名称</t>
    </r>
    <rPh sb="2" eb="4">
      <t>テスウ</t>
    </rPh>
    <rPh sb="4" eb="5">
      <t>リョウ</t>
    </rPh>
    <rPh sb="5" eb="6">
      <t>メイ</t>
    </rPh>
    <rPh sb="6" eb="7">
      <t>ショウ</t>
    </rPh>
    <phoneticPr fontId="4"/>
  </si>
  <si>
    <r>
      <rPr>
        <sz val="18"/>
        <rFont val="ＭＳ Ｐゴシック"/>
        <family val="3"/>
        <charset val="128"/>
      </rPr>
      <t>③</t>
    </r>
    <r>
      <rPr>
        <sz val="12"/>
        <rFont val="ＭＳ Ｐゴシック"/>
        <family val="3"/>
        <charset val="128"/>
      </rPr>
      <t xml:space="preserve">
根拠条文</t>
    </r>
    <phoneticPr fontId="4"/>
  </si>
  <si>
    <r>
      <rPr>
        <sz val="18"/>
        <rFont val="ＭＳ Ｐゴシック"/>
        <family val="3"/>
        <charset val="128"/>
      </rPr>
      <t>④</t>
    </r>
    <r>
      <rPr>
        <sz val="12"/>
        <rFont val="ＭＳ Ｐゴシック"/>
        <family val="3"/>
        <charset val="128"/>
      </rPr>
      <t xml:space="preserve">
申請者
負担割合
(○年度
決算)</t>
    </r>
    <rPh sb="2" eb="5">
      <t>シンセイシャ</t>
    </rPh>
    <rPh sb="6" eb="8">
      <t>フタン</t>
    </rPh>
    <rPh sb="8" eb="10">
      <t>ワリアイ</t>
    </rPh>
    <rPh sb="13" eb="15">
      <t>ネンド</t>
    </rPh>
    <rPh sb="16" eb="18">
      <t>ケッサン</t>
    </rPh>
    <phoneticPr fontId="4"/>
  </si>
  <si>
    <r>
      <rPr>
        <sz val="18"/>
        <rFont val="ＭＳ Ｐゴシック"/>
        <family val="3"/>
        <charset val="128"/>
      </rPr>
      <t>⑤</t>
    </r>
    <r>
      <rPr>
        <sz val="12"/>
        <rFont val="ＭＳ Ｐゴシック"/>
        <family val="3"/>
        <charset val="128"/>
      </rPr>
      <t xml:space="preserve">
手数料
収入(千円)</t>
    </r>
    <rPh sb="2" eb="4">
      <t>テスウ</t>
    </rPh>
    <rPh sb="4" eb="5">
      <t>リョウ</t>
    </rPh>
    <rPh sb="6" eb="8">
      <t>シュウニュウ</t>
    </rPh>
    <rPh sb="9" eb="11">
      <t>センエン</t>
    </rPh>
    <phoneticPr fontId="4"/>
  </si>
  <si>
    <r>
      <rPr>
        <sz val="18"/>
        <rFont val="ＭＳ Ｐゴシック"/>
        <family val="3"/>
        <charset val="128"/>
      </rPr>
      <t>⑥</t>
    </r>
    <r>
      <rPr>
        <sz val="12"/>
        <rFont val="ＭＳ Ｐゴシック"/>
        <family val="3"/>
        <charset val="128"/>
      </rPr>
      <t xml:space="preserve">
減免
(千円)</t>
    </r>
    <rPh sb="2" eb="4">
      <t>ゲンメン</t>
    </rPh>
    <rPh sb="6" eb="8">
      <t>センエン</t>
    </rPh>
    <phoneticPr fontId="4"/>
  </si>
  <si>
    <r>
      <rPr>
        <sz val="18"/>
        <rFont val="ＭＳ Ｐゴシック"/>
        <family val="3"/>
        <charset val="128"/>
      </rPr>
      <t>⑦</t>
    </r>
    <r>
      <rPr>
        <sz val="12"/>
        <rFont val="ＭＳ Ｐゴシック"/>
        <family val="3"/>
        <charset val="128"/>
      </rPr>
      <t xml:space="preserve">
コスト
（千円）</t>
    </r>
    <rPh sb="7" eb="9">
      <t>センエン</t>
    </rPh>
    <phoneticPr fontId="4"/>
  </si>
  <si>
    <r>
      <rPr>
        <sz val="18"/>
        <rFont val="ＭＳ Ｐゴシック"/>
        <family val="3"/>
        <charset val="128"/>
      </rPr>
      <t>⑩</t>
    </r>
    <r>
      <rPr>
        <sz val="12"/>
        <rFont val="ＭＳ Ｐゴシック"/>
        <family val="3"/>
        <charset val="128"/>
      </rPr>
      <t xml:space="preserve">
利用件数</t>
    </r>
    <phoneticPr fontId="4"/>
  </si>
  <si>
    <r>
      <rPr>
        <sz val="18"/>
        <rFont val="ＭＳ Ｐゴシック"/>
        <family val="3"/>
        <charset val="128"/>
      </rPr>
      <t>⑪</t>
    </r>
    <r>
      <rPr>
        <sz val="12"/>
        <rFont val="ＭＳ Ｐゴシック"/>
        <family val="3"/>
        <charset val="128"/>
      </rPr>
      <t xml:space="preserve">
条例上の手数料額
（主なもの）</t>
    </r>
    <rPh sb="2" eb="4">
      <t>ジョウレイ</t>
    </rPh>
    <rPh sb="4" eb="5">
      <t>ジョウ</t>
    </rPh>
    <rPh sb="6" eb="8">
      <t>テスウ</t>
    </rPh>
    <rPh sb="8" eb="9">
      <t>リョウ</t>
    </rPh>
    <rPh sb="9" eb="10">
      <t>ガク</t>
    </rPh>
    <rPh sb="12" eb="13">
      <t>オモ</t>
    </rPh>
    <phoneticPr fontId="4"/>
  </si>
  <si>
    <r>
      <rPr>
        <sz val="18"/>
        <rFont val="ＭＳ Ｐゴシック"/>
        <family val="3"/>
        <charset val="128"/>
      </rPr>
      <t>⑫</t>
    </r>
    <r>
      <rPr>
        <sz val="12"/>
        <rFont val="ＭＳ Ｐゴシック"/>
        <family val="3"/>
        <charset val="128"/>
      </rPr>
      <t xml:space="preserve">
主な減免事由</t>
    </r>
    <rPh sb="2" eb="3">
      <t>オモ</t>
    </rPh>
    <rPh sb="4" eb="6">
      <t>ゲンメン</t>
    </rPh>
    <rPh sb="6" eb="8">
      <t>ジユウ</t>
    </rPh>
    <phoneticPr fontId="4"/>
  </si>
  <si>
    <r>
      <rPr>
        <sz val="18"/>
        <rFont val="ＭＳ Ｐゴシック"/>
        <family val="3"/>
        <charset val="128"/>
      </rPr>
      <t>⑧</t>
    </r>
    <r>
      <rPr>
        <sz val="12"/>
        <rFont val="ＭＳ Ｐゴシック"/>
        <family val="3"/>
        <charset val="128"/>
      </rPr>
      <t xml:space="preserve">
人件費</t>
    </r>
    <rPh sb="2" eb="5">
      <t>ジンケンヒ</t>
    </rPh>
    <phoneticPr fontId="4"/>
  </si>
  <si>
    <r>
      <rPr>
        <sz val="18"/>
        <rFont val="ＭＳ Ｐゴシック"/>
        <family val="3"/>
        <charset val="128"/>
      </rPr>
      <t>⑨</t>
    </r>
    <r>
      <rPr>
        <sz val="12"/>
        <rFont val="ＭＳ Ｐゴシック"/>
        <family val="3"/>
        <charset val="128"/>
      </rPr>
      <t xml:space="preserve">
物件費等</t>
    </r>
    <rPh sb="2" eb="5">
      <t>ブッケンヒ</t>
    </rPh>
    <rPh sb="5" eb="6">
      <t>トウ</t>
    </rPh>
    <phoneticPr fontId="4"/>
  </si>
  <si>
    <t>●●手数料</t>
    <rPh sb="2" eb="5">
      <t>テスウリョウ</t>
    </rPh>
    <phoneticPr fontId="4"/>
  </si>
  <si>
    <t>●●条例第●条第●号</t>
    <rPh sb="2" eb="4">
      <t>ジョウレイ</t>
    </rPh>
    <rPh sb="4" eb="5">
      <t>ダイ</t>
    </rPh>
    <rPh sb="6" eb="7">
      <t>ジョウ</t>
    </rPh>
    <rPh sb="7" eb="8">
      <t>ダイ</t>
    </rPh>
    <rPh sb="9" eb="10">
      <t>ゴウ</t>
    </rPh>
    <phoneticPr fontId="4"/>
  </si>
  <si>
    <t>●％</t>
    <phoneticPr fontId="4"/>
  </si>
  <si>
    <t>●●円</t>
    <rPh sb="2" eb="3">
      <t>エン</t>
    </rPh>
    <phoneticPr fontId="4"/>
  </si>
  <si>
    <t>●●が●●として申請する場合</t>
    <rPh sb="8" eb="10">
      <t>シンセイ</t>
    </rPh>
    <rPh sb="12" eb="14">
      <t>バアイ</t>
    </rPh>
    <phoneticPr fontId="4"/>
  </si>
  <si>
    <t>手数料を所管する局を記載しています。</t>
    <rPh sb="0" eb="3">
      <t>テスウリョウ</t>
    </rPh>
    <rPh sb="4" eb="6">
      <t>ショカン</t>
    </rPh>
    <rPh sb="8" eb="9">
      <t>キョク</t>
    </rPh>
    <rPh sb="10" eb="12">
      <t>キサイ</t>
    </rPh>
    <phoneticPr fontId="4"/>
  </si>
  <si>
    <t>②手数料名称</t>
    <rPh sb="1" eb="4">
      <t>テスウリョウ</t>
    </rPh>
    <rPh sb="4" eb="6">
      <t>メイショウ</t>
    </rPh>
    <phoneticPr fontId="4"/>
  </si>
  <si>
    <t>③根拠条文</t>
    <rPh sb="1" eb="3">
      <t>コンキョ</t>
    </rPh>
    <rPh sb="3" eb="5">
      <t>ジョウブン</t>
    </rPh>
    <phoneticPr fontId="4"/>
  </si>
  <si>
    <t>当該手数料を徴収する根拠となっている条例を記載しています。</t>
    <rPh sb="0" eb="2">
      <t>トウガイ</t>
    </rPh>
    <rPh sb="2" eb="5">
      <t>テスウリョウ</t>
    </rPh>
    <rPh sb="6" eb="8">
      <t>チョウシュウ</t>
    </rPh>
    <rPh sb="10" eb="12">
      <t>コンキョ</t>
    </rPh>
    <rPh sb="18" eb="20">
      <t>ジョウレイ</t>
    </rPh>
    <rPh sb="21" eb="23">
      <t>キサイ</t>
    </rPh>
    <phoneticPr fontId="4"/>
  </si>
  <si>
    <t>手数料収入と減免額を合計した額を管理運営コストで割った割合を掲載しています。④＝（⑤＋⑥）÷⑦</t>
    <rPh sb="0" eb="3">
      <t>テスウリョウ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</si>
  <si>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⑤手数料収入</t>
    <rPh sb="1" eb="4">
      <t>テスウリョウ</t>
    </rPh>
    <rPh sb="4" eb="6">
      <t>シュウニュウ</t>
    </rPh>
    <phoneticPr fontId="4"/>
  </si>
  <si>
    <t>手数料の収入金額を掲載しています。</t>
    <rPh sb="0" eb="3">
      <t>テスウリョウ</t>
    </rPh>
    <phoneticPr fontId="4"/>
  </si>
  <si>
    <t>⑥減免</t>
    <rPh sb="1" eb="3">
      <t>ゲンメン</t>
    </rPh>
    <phoneticPr fontId="4"/>
  </si>
  <si>
    <t>減額したり、免除していなければ、手数料となっていた額を記載しています。</t>
    <rPh sb="0" eb="2">
      <t>ゲンガク</t>
    </rPh>
    <rPh sb="6" eb="8">
      <t>メンジョ</t>
    </rPh>
    <rPh sb="16" eb="19">
      <t>テスウリョウ</t>
    </rPh>
    <rPh sb="25" eb="26">
      <t>ガク</t>
    </rPh>
    <rPh sb="27" eb="29">
      <t>キサイ</t>
    </rPh>
    <phoneticPr fontId="4"/>
  </si>
  <si>
    <t>⑦コスト</t>
    <phoneticPr fontId="4"/>
  </si>
  <si>
    <t>当該年度のコストを掲載しています。</t>
    <rPh sb="0" eb="2">
      <t>トウガイ</t>
    </rPh>
    <rPh sb="2" eb="4">
      <t>ネンド</t>
    </rPh>
    <rPh sb="4" eb="6">
      <t>ヘイネンド</t>
    </rPh>
    <rPh sb="9" eb="11">
      <t>ケイサイ</t>
    </rPh>
    <phoneticPr fontId="4"/>
  </si>
  <si>
    <t>⑧人件費</t>
    <rPh sb="1" eb="4">
      <t>ジンケンヒ</t>
    </rPh>
    <phoneticPr fontId="4"/>
  </si>
  <si>
    <t>コストのうち、職員がその事務に従事するために係る時間等から積算した人件費を掲載しています。</t>
    <rPh sb="7" eb="9">
      <t>ショクイン</t>
    </rPh>
    <rPh sb="12" eb="14">
      <t>ジム</t>
    </rPh>
    <rPh sb="15" eb="17">
      <t>ジュウジ</t>
    </rPh>
    <rPh sb="22" eb="23">
      <t>カカ</t>
    </rPh>
    <rPh sb="24" eb="26">
      <t>ジカン</t>
    </rPh>
    <rPh sb="26" eb="27">
      <t>トウ</t>
    </rPh>
    <rPh sb="29" eb="31">
      <t>セキサン</t>
    </rPh>
    <rPh sb="33" eb="36">
      <t>ジンケンヒ</t>
    </rPh>
    <rPh sb="37" eb="39">
      <t>ケイサイ</t>
    </rPh>
    <phoneticPr fontId="4"/>
  </si>
  <si>
    <t>⑨物件費等</t>
    <rPh sb="1" eb="4">
      <t>ブッケンヒ</t>
    </rPh>
    <rPh sb="4" eb="5">
      <t>トウ</t>
    </rPh>
    <phoneticPr fontId="4"/>
  </si>
  <si>
    <t>コストのうち、光熱水費、委託料、消耗品、嘱託員経費など、人件費以外に施設の管理運営に必要な経費を掲載しています。</t>
    <rPh sb="7" eb="11">
      <t>コウネツスイヒ</t>
    </rPh>
    <rPh sb="12" eb="15">
      <t>イタクリョウ</t>
    </rPh>
    <rPh sb="16" eb="19">
      <t>ショウモウヒン</t>
    </rPh>
    <rPh sb="20" eb="23">
      <t>ショクタクイン</t>
    </rPh>
    <rPh sb="23" eb="25">
      <t>ケイヒ</t>
    </rPh>
    <rPh sb="28" eb="31">
      <t>ジンケンヒ</t>
    </rPh>
    <rPh sb="31" eb="33">
      <t>イガイ</t>
    </rPh>
    <rPh sb="34" eb="36">
      <t>シセツ</t>
    </rPh>
    <rPh sb="37" eb="39">
      <t>カンリ</t>
    </rPh>
    <rPh sb="39" eb="41">
      <t>ウンエイ</t>
    </rPh>
    <rPh sb="42" eb="44">
      <t>ヒツヨウ</t>
    </rPh>
    <rPh sb="45" eb="47">
      <t>ケイヒ</t>
    </rPh>
    <rPh sb="48" eb="50">
      <t>ケイサイ</t>
    </rPh>
    <phoneticPr fontId="4"/>
  </si>
  <si>
    <t>⑩利用件数</t>
    <rPh sb="1" eb="3">
      <t>リヨウ</t>
    </rPh>
    <rPh sb="3" eb="5">
      <t>ケンスウ</t>
    </rPh>
    <phoneticPr fontId="4"/>
  </si>
  <si>
    <t>当該年度に利用された件数を掲載しています。</t>
    <rPh sb="0" eb="2">
      <t>トウガイ</t>
    </rPh>
    <rPh sb="2" eb="4">
      <t>ネンド</t>
    </rPh>
    <rPh sb="5" eb="7">
      <t>リヨウ</t>
    </rPh>
    <rPh sb="10" eb="12">
      <t>ケンスウ</t>
    </rPh>
    <rPh sb="13" eb="15">
      <t>ケイサイ</t>
    </rPh>
    <phoneticPr fontId="4"/>
  </si>
  <si>
    <t>⑪条例上の手数料額（主なもの）</t>
    <rPh sb="1" eb="3">
      <t>ジョウレイ</t>
    </rPh>
    <rPh sb="3" eb="4">
      <t>ジョウ</t>
    </rPh>
    <rPh sb="5" eb="8">
      <t>テスウリョウ</t>
    </rPh>
    <rPh sb="8" eb="9">
      <t>ガク</t>
    </rPh>
    <rPh sb="10" eb="11">
      <t>オモ</t>
    </rPh>
    <phoneticPr fontId="4"/>
  </si>
  <si>
    <t>手数料の料金を記載しています。複数の料金がある場合は、主な料金を記載しています。</t>
    <rPh sb="0" eb="3">
      <t>テスウリョウ</t>
    </rPh>
    <rPh sb="4" eb="6">
      <t>リョウキン</t>
    </rPh>
    <rPh sb="7" eb="9">
      <t>キサイ</t>
    </rPh>
    <rPh sb="15" eb="17">
      <t>フクスウ</t>
    </rPh>
    <rPh sb="18" eb="20">
      <t>リョウキン</t>
    </rPh>
    <rPh sb="23" eb="25">
      <t>バアイ</t>
    </rPh>
    <rPh sb="27" eb="28">
      <t>オモ</t>
    </rPh>
    <rPh sb="29" eb="31">
      <t>リョウキン</t>
    </rPh>
    <rPh sb="32" eb="34">
      <t>キサイ</t>
    </rPh>
    <phoneticPr fontId="4"/>
  </si>
  <si>
    <t>⑫主な減免事由</t>
    <rPh sb="1" eb="2">
      <t>オモ</t>
    </rPh>
    <rPh sb="3" eb="5">
      <t>ゲンメン</t>
    </rPh>
    <rPh sb="5" eb="7">
      <t>ジユウ</t>
    </rPh>
    <phoneticPr fontId="4"/>
  </si>
  <si>
    <t>当該年度に減額したり、免除した際の主な理由を記載しています。</t>
    <rPh sb="0" eb="2">
      <t>トウガイ</t>
    </rPh>
    <rPh sb="2" eb="3">
      <t>ネン</t>
    </rPh>
    <rPh sb="3" eb="4">
      <t>ド</t>
    </rPh>
    <rPh sb="5" eb="7">
      <t>ゲンガク</t>
    </rPh>
    <rPh sb="11" eb="13">
      <t>メンジョ</t>
    </rPh>
    <rPh sb="15" eb="16">
      <t>サイ</t>
    </rPh>
    <rPh sb="17" eb="18">
      <t>オモ</t>
    </rPh>
    <rPh sb="19" eb="21">
      <t>リユウ</t>
    </rPh>
    <rPh sb="22" eb="24">
      <t>キサイ</t>
    </rPh>
    <phoneticPr fontId="4"/>
  </si>
  <si>
    <t>横浜市手数料条例第2条第1号</t>
  </si>
  <si>
    <t>横浜市手数料条例第2条第2号</t>
  </si>
  <si>
    <t>横浜市手数料条例第2条第133号</t>
  </si>
  <si>
    <t>横浜市住居表示に関する条例第7条第1項</t>
  </si>
  <si>
    <t>横浜市地域療育センター条例第10条第1項第2号イ</t>
  </si>
  <si>
    <t>横浜市手数料条例第2条第47号～50号</t>
    <rPh sb="18" eb="19">
      <t>ゴウ</t>
    </rPh>
    <phoneticPr fontId="4"/>
  </si>
  <si>
    <t>横浜市手数料条例第2条第73号</t>
  </si>
  <si>
    <t>横浜市廃棄物等の減量化、資源化及び適正処理等に関する条例第44条第1項</t>
  </si>
  <si>
    <t>横浜市廃棄物等の減量化、資源化及び適正処理等に関する条例第46条第1項</t>
  </si>
  <si>
    <t>横浜市工業技術支援センター条例第3条</t>
  </si>
  <si>
    <t>横浜市手数料条例第2条第139号11</t>
  </si>
  <si>
    <t>横浜市手数料条例第2条第147号</t>
  </si>
  <si>
    <t>横浜市自転車等の放置防止に関する条例</t>
  </si>
  <si>
    <t>横浜市手数料条例第2条第93号</t>
  </si>
  <si>
    <t>横浜市火災予防条例第69条の2第1項</t>
  </si>
  <si>
    <t>1件につき　300円</t>
  </si>
  <si>
    <t>土地　1筆につき　300円
家屋　台帳1枚につき　300円
償却資産　台帳1枚につき　300円</t>
  </si>
  <si>
    <t>1件につき　1,300円</t>
  </si>
  <si>
    <t>－</t>
  </si>
  <si>
    <t>1世帯につき　300円
1冊につき　1,500円</t>
  </si>
  <si>
    <t>（住居表示台帳の写し）
1件につき　300円
（届出書等の写し）
1件につき　600円</t>
  </si>
  <si>
    <t>診断書　1通　1,000円（その他の証明書　1通　500円）</t>
  </si>
  <si>
    <t>犬の登録　1件につき　3,000円
狂犬病予防注射済票　1件につき　550円　ほか</t>
    <rPh sb="6" eb="7">
      <t>ケン</t>
    </rPh>
    <rPh sb="29" eb="30">
      <t>ケン</t>
    </rPh>
    <phoneticPr fontId="4"/>
  </si>
  <si>
    <t>動物取扱業の登録申請　１件15,000円　ほか</t>
    <rPh sb="0" eb="2">
      <t>ドウブツ</t>
    </rPh>
    <rPh sb="2" eb="4">
      <t>トリアツカ</t>
    </rPh>
    <rPh sb="4" eb="5">
      <t>ギョウ</t>
    </rPh>
    <rPh sb="6" eb="8">
      <t>トウロク</t>
    </rPh>
    <rPh sb="8" eb="10">
      <t>シンセイ</t>
    </rPh>
    <rPh sb="12" eb="13">
      <t>ケン</t>
    </rPh>
    <rPh sb="19" eb="20">
      <t>エン</t>
    </rPh>
    <phoneticPr fontId="4"/>
  </si>
  <si>
    <t>1品目につき　90円</t>
  </si>
  <si>
    <t>１件につき　300円</t>
    <rPh sb="1" eb="2">
      <t>ケン</t>
    </rPh>
    <phoneticPr fontId="4"/>
  </si>
  <si>
    <t>1キログラムにつき　13円</t>
    <rPh sb="12" eb="13">
      <t>エン</t>
    </rPh>
    <phoneticPr fontId="4"/>
  </si>
  <si>
    <t>１キログラムにつき26円を基準として品目別に規則で定める額。ただし、適正処理困難物については第44条第3項の規定に基づき規則で定める額を加算する。</t>
    <rPh sb="11" eb="12">
      <t>エン</t>
    </rPh>
    <rPh sb="13" eb="15">
      <t>キジュン</t>
    </rPh>
    <rPh sb="18" eb="20">
      <t>ヒンモク</t>
    </rPh>
    <rPh sb="20" eb="21">
      <t>ベツ</t>
    </rPh>
    <rPh sb="22" eb="24">
      <t>キソク</t>
    </rPh>
    <rPh sb="25" eb="26">
      <t>サダ</t>
    </rPh>
    <rPh sb="28" eb="29">
      <t>ガク</t>
    </rPh>
    <rPh sb="34" eb="36">
      <t>テキセイ</t>
    </rPh>
    <rPh sb="36" eb="38">
      <t>ショリ</t>
    </rPh>
    <rPh sb="38" eb="40">
      <t>コンナン</t>
    </rPh>
    <rPh sb="40" eb="41">
      <t>ブツ</t>
    </rPh>
    <rPh sb="46" eb="47">
      <t>ダイ</t>
    </rPh>
    <rPh sb="49" eb="50">
      <t>ジョウ</t>
    </rPh>
    <rPh sb="50" eb="51">
      <t>ダイ</t>
    </rPh>
    <rPh sb="52" eb="53">
      <t>コウ</t>
    </rPh>
    <rPh sb="54" eb="56">
      <t>キテイ</t>
    </rPh>
    <rPh sb="57" eb="58">
      <t>モト</t>
    </rPh>
    <rPh sb="60" eb="62">
      <t>キソク</t>
    </rPh>
    <rPh sb="63" eb="64">
      <t>サダ</t>
    </rPh>
    <rPh sb="66" eb="67">
      <t>ガク</t>
    </rPh>
    <rPh sb="68" eb="70">
      <t>カサン</t>
    </rPh>
    <phoneticPr fontId="4"/>
  </si>
  <si>
    <t xml:space="preserve"> 1個につき　6,500円 </t>
  </si>
  <si>
    <t>1キログラムにつき　13円ほか</t>
  </si>
  <si>
    <t>ひょう量が100キログラム以下のもの　1個につき　1,400円　ほか</t>
  </si>
  <si>
    <t>物理試験（環境試験）1試科24時間につき8,500円</t>
    <rPh sb="0" eb="2">
      <t>ブツリ</t>
    </rPh>
    <rPh sb="2" eb="4">
      <t>シケン</t>
    </rPh>
    <rPh sb="5" eb="7">
      <t>カンキョウ</t>
    </rPh>
    <rPh sb="7" eb="9">
      <t>シケン</t>
    </rPh>
    <rPh sb="11" eb="12">
      <t>タメ</t>
    </rPh>
    <rPh sb="12" eb="13">
      <t>カ</t>
    </rPh>
    <rPh sb="15" eb="17">
      <t>ジカン</t>
    </rPh>
    <rPh sb="25" eb="26">
      <t>エン</t>
    </rPh>
    <phoneticPr fontId="4"/>
  </si>
  <si>
    <t>住戸の総数等により　1件につき　6,000円～3,400,000円</t>
    <rPh sb="5" eb="6">
      <t>トウ</t>
    </rPh>
    <rPh sb="32" eb="33">
      <t>エン</t>
    </rPh>
    <phoneticPr fontId="4"/>
  </si>
  <si>
    <t>1枚につき　470円</t>
  </si>
  <si>
    <t>1件につき　300円</t>
    <rPh sb="1" eb="2">
      <t>ケン</t>
    </rPh>
    <rPh sb="9" eb="10">
      <t>エン</t>
    </rPh>
    <phoneticPr fontId="4"/>
  </si>
  <si>
    <t>5㎡ごとに
（照明有）2,400円
（照明無）1,500円　など</t>
    <rPh sb="7" eb="9">
      <t>ショウメイ</t>
    </rPh>
    <rPh sb="9" eb="10">
      <t>アリ</t>
    </rPh>
    <rPh sb="16" eb="17">
      <t>エン</t>
    </rPh>
    <rPh sb="19" eb="21">
      <t>ショウメイ</t>
    </rPh>
    <rPh sb="21" eb="22">
      <t>ナシ</t>
    </rPh>
    <rPh sb="28" eb="29">
      <t>エン</t>
    </rPh>
    <phoneticPr fontId="4"/>
  </si>
  <si>
    <t>犬又は猫の引取り　１頭（１匹）4,000円　ほか</t>
    <rPh sb="0" eb="1">
      <t>イヌ</t>
    </rPh>
    <rPh sb="1" eb="2">
      <t>マタ</t>
    </rPh>
    <rPh sb="3" eb="4">
      <t>ネコ</t>
    </rPh>
    <rPh sb="5" eb="7">
      <t>ヒキト</t>
    </rPh>
    <rPh sb="10" eb="11">
      <t>トウ</t>
    </rPh>
    <rPh sb="13" eb="14">
      <t>ヒキ</t>
    </rPh>
    <rPh sb="20" eb="21">
      <t>エン</t>
    </rPh>
    <phoneticPr fontId="4"/>
  </si>
  <si>
    <t>1筆につき　600円</t>
    <phoneticPr fontId="4"/>
  </si>
  <si>
    <t>医薬品医療機器等法第14条第1項の規定に基づく医薬品医療機器等法施行令第80条第1項第1号の薬局製造販売医薬品の製造販売の承認申請手数料</t>
    <phoneticPr fontId="4"/>
  </si>
  <si>
    <t>自転車駐車場整理手数料
放置自転車等保管手数料</t>
    <phoneticPr fontId="4"/>
  </si>
  <si>
    <t>衛生関係営業許可等手数料</t>
    <phoneticPr fontId="4"/>
  </si>
  <si>
    <t>その他諸証明手数料（農地の許可済証明等）</t>
    <rPh sb="2" eb="3">
      <t>タ</t>
    </rPh>
    <rPh sb="3" eb="4">
      <t>ショ</t>
    </rPh>
    <rPh sb="4" eb="6">
      <t>ショウメイ</t>
    </rPh>
    <rPh sb="6" eb="9">
      <t>テスウリョウ</t>
    </rPh>
    <rPh sb="10" eb="12">
      <t>ノウチ</t>
    </rPh>
    <rPh sb="13" eb="15">
      <t>キョカ</t>
    </rPh>
    <rPh sb="15" eb="16">
      <t>スミ</t>
    </rPh>
    <rPh sb="16" eb="18">
      <t>ショウメイ</t>
    </rPh>
    <rPh sb="18" eb="19">
      <t>トウ</t>
    </rPh>
    <phoneticPr fontId="4"/>
  </si>
  <si>
    <t>都市計画法第47条第5項の規定に基づく開発登録簿の写しの交付手数料</t>
    <phoneticPr fontId="4"/>
  </si>
  <si>
    <t>横浜市屋外広告物条例第11条1項</t>
    <rPh sb="15" eb="16">
      <t>コウ</t>
    </rPh>
    <phoneticPr fontId="4"/>
  </si>
  <si>
    <t>便器1基につき
(時間内)3,000円
(時間外)4,500円</t>
    <rPh sb="9" eb="11">
      <t>ジカン</t>
    </rPh>
    <rPh sb="11" eb="12">
      <t>ナイ</t>
    </rPh>
    <rPh sb="21" eb="24">
      <t>ジカンガイ</t>
    </rPh>
    <rPh sb="30" eb="31">
      <t>エン</t>
    </rPh>
    <phoneticPr fontId="4"/>
  </si>
  <si>
    <t>墓地使用許可証書換等手数料</t>
    <rPh sb="0" eb="2">
      <t>ボチ</t>
    </rPh>
    <rPh sb="2" eb="4">
      <t>シヨウ</t>
    </rPh>
    <rPh sb="4" eb="6">
      <t>キョカ</t>
    </rPh>
    <rPh sb="6" eb="7">
      <t>ショウ</t>
    </rPh>
    <rPh sb="7" eb="9">
      <t>カキカエ</t>
    </rPh>
    <rPh sb="9" eb="10">
      <t>トウ</t>
    </rPh>
    <rPh sb="10" eb="13">
      <t>テスウリョウ</t>
    </rPh>
    <phoneticPr fontId="4"/>
  </si>
  <si>
    <t>横浜市手数料条例第2条第14号</t>
    <rPh sb="11" eb="12">
      <t>ダイ</t>
    </rPh>
    <phoneticPr fontId="4"/>
  </si>
  <si>
    <t>横浜市動物の愛護及び管理に関する条例第19条第1項第1号～4号
横浜市動物の愛護及び管理に関する条例施行規則第14条第１号</t>
    <rPh sb="30" eb="31">
      <t>ゴウ</t>
    </rPh>
    <rPh sb="32" eb="35">
      <t>ヨコハマシ</t>
    </rPh>
    <rPh sb="35" eb="37">
      <t>ドウブツ</t>
    </rPh>
    <rPh sb="38" eb="40">
      <t>アイゴ</t>
    </rPh>
    <rPh sb="40" eb="41">
      <t>オヨ</t>
    </rPh>
    <rPh sb="42" eb="44">
      <t>カンリ</t>
    </rPh>
    <rPh sb="45" eb="46">
      <t>カン</t>
    </rPh>
    <rPh sb="48" eb="50">
      <t>ジョウレイ</t>
    </rPh>
    <rPh sb="50" eb="52">
      <t>セコウ</t>
    </rPh>
    <rPh sb="52" eb="54">
      <t>キソク</t>
    </rPh>
    <rPh sb="54" eb="55">
      <t>ダイ</t>
    </rPh>
    <rPh sb="57" eb="58">
      <t>ジョウ</t>
    </rPh>
    <rPh sb="58" eb="59">
      <t>ダイ</t>
    </rPh>
    <rPh sb="60" eb="61">
      <t>ゴウ</t>
    </rPh>
    <phoneticPr fontId="4"/>
  </si>
  <si>
    <t xml:space="preserve">横浜市廃棄物等の減量化、資源化及び適正処理等に関する条例第44条第1項
</t>
    <rPh sb="0" eb="3">
      <t>ヨコハマシ</t>
    </rPh>
    <rPh sb="3" eb="5">
      <t>ハイキ</t>
    </rPh>
    <rPh sb="6" eb="7">
      <t>トウ</t>
    </rPh>
    <rPh sb="8" eb="11">
      <t>ゲンリョウカ</t>
    </rPh>
    <rPh sb="12" eb="15">
      <t>シゲンカ</t>
    </rPh>
    <rPh sb="15" eb="16">
      <t>オヨ</t>
    </rPh>
    <rPh sb="17" eb="19">
      <t>テキセイ</t>
    </rPh>
    <rPh sb="19" eb="21">
      <t>ショリ</t>
    </rPh>
    <rPh sb="21" eb="22">
      <t>トウ</t>
    </rPh>
    <rPh sb="23" eb="24">
      <t>カン</t>
    </rPh>
    <rPh sb="26" eb="28">
      <t>ジョウレイ</t>
    </rPh>
    <rPh sb="28" eb="29">
      <t>ダイ</t>
    </rPh>
    <rPh sb="31" eb="32">
      <t>ジョウ</t>
    </rPh>
    <rPh sb="32" eb="33">
      <t>ダイ</t>
    </rPh>
    <rPh sb="34" eb="35">
      <t>コウ</t>
    </rPh>
    <phoneticPr fontId="4"/>
  </si>
  <si>
    <t>横浜市手数料条例第2条第82号、84、85号</t>
    <rPh sb="21" eb="22">
      <t>ゴウ</t>
    </rPh>
    <phoneticPr fontId="4"/>
  </si>
  <si>
    <t>横浜市手数料条例第2条第183号</t>
    <phoneticPr fontId="4"/>
  </si>
  <si>
    <t>利用件数
（件）</t>
    <rPh sb="6" eb="7">
      <t>ケン</t>
    </rPh>
    <phoneticPr fontId="4"/>
  </si>
  <si>
    <t>１件につき　1,300円</t>
    <rPh sb="1" eb="2">
      <t>ケン</t>
    </rPh>
    <rPh sb="11" eb="12">
      <t>エン</t>
    </rPh>
    <phoneticPr fontId="4"/>
  </si>
  <si>
    <t>住民票又は戸籍の附票の写しの交付手数料</t>
  </si>
  <si>
    <t>横浜市手数料条例第2条第13号</t>
  </si>
  <si>
    <t>印鑑に関する証明手数料</t>
  </si>
  <si>
    <t>横浜市手数料条例第2条第15号</t>
  </si>
  <si>
    <t>住民基本台帳の閲覧手数料</t>
  </si>
  <si>
    <t>横浜市手数料条例第2条第12号</t>
  </si>
  <si>
    <t>身分証明書の交付手数料</t>
  </si>
  <si>
    <t>横浜市手数料条例第2条第17号</t>
  </si>
  <si>
    <t>不在籍又は不在住に関する証明手数料</t>
  </si>
  <si>
    <t>横浜市手数料条例第2条第18号</t>
  </si>
  <si>
    <t>住民票又は戸籍の附票に記載した事項に関する証明書の交付手数料</t>
  </si>
  <si>
    <t>営業許可申請手数料
1件につき　8,200円～23,000円ほか</t>
    <rPh sb="0" eb="2">
      <t>エイギョウ</t>
    </rPh>
    <rPh sb="2" eb="4">
      <t>キョカ</t>
    </rPh>
    <rPh sb="4" eb="6">
      <t>シンセイ</t>
    </rPh>
    <rPh sb="6" eb="9">
      <t>テスウリョウ</t>
    </rPh>
    <rPh sb="29" eb="30">
      <t>エン</t>
    </rPh>
    <phoneticPr fontId="4"/>
  </si>
  <si>
    <t>横浜市墓地及び納骨堂に関する条例第11条第3項</t>
    <rPh sb="7" eb="10">
      <t>ノウコツドウ</t>
    </rPh>
    <phoneticPr fontId="4"/>
  </si>
  <si>
    <t>犬猫引取等手数料</t>
  </si>
  <si>
    <t>横浜市手数料条例第2条第183号</t>
    <rPh sb="15" eb="16">
      <t>ゴウ</t>
    </rPh>
    <phoneticPr fontId="4"/>
  </si>
  <si>
    <t>住宅用家屋証明（租税特別措置法施行令第41条各号の規定に該当する旨の証明）</t>
    <rPh sb="0" eb="3">
      <t>ジュウタクヨウ</t>
    </rPh>
    <rPh sb="3" eb="5">
      <t>カオク</t>
    </rPh>
    <rPh sb="5" eb="7">
      <t>ショウメイ</t>
    </rPh>
    <rPh sb="8" eb="10">
      <t>ソゼイ</t>
    </rPh>
    <rPh sb="10" eb="12">
      <t>トクベツ</t>
    </rPh>
    <rPh sb="12" eb="15">
      <t>ソチホウ</t>
    </rPh>
    <rPh sb="15" eb="18">
      <t>セコウレイ</t>
    </rPh>
    <rPh sb="18" eb="19">
      <t>ダイ</t>
    </rPh>
    <rPh sb="21" eb="22">
      <t>ジョウ</t>
    </rPh>
    <rPh sb="22" eb="23">
      <t>カク</t>
    </rPh>
    <rPh sb="23" eb="24">
      <t>ゴウ</t>
    </rPh>
    <rPh sb="25" eb="27">
      <t>キテイ</t>
    </rPh>
    <rPh sb="28" eb="30">
      <t>ガイトウ</t>
    </rPh>
    <rPh sb="32" eb="33">
      <t>ムネ</t>
    </rPh>
    <rPh sb="34" eb="36">
      <t>ショウメイ</t>
    </rPh>
    <phoneticPr fontId="4"/>
  </si>
  <si>
    <t>長期優良住宅の普及の促進に関する法律(平成20年法律第87号)第5条第1項から第3項までの規定に基づく長期優良住宅建築等計画の認定申請手数料（住宅を新築する場合で、かつ、同法第6条第2項の規定による申出をしない場合に限る。）</t>
    <phoneticPr fontId="4"/>
  </si>
  <si>
    <t>自転車駐車場の一時・定期利用
　自転車一時利用1回につき100円　ほか
放置禁止区域内の放置自転車等の移動
　自転車１台　1,500円
　バイク1台　3,000円</t>
    <rPh sb="0" eb="3">
      <t>ジテンシャ</t>
    </rPh>
    <rPh sb="3" eb="6">
      <t>チュウシャジョウ</t>
    </rPh>
    <rPh sb="7" eb="8">
      <t>イチ</t>
    </rPh>
    <rPh sb="8" eb="9">
      <t>トキ</t>
    </rPh>
    <rPh sb="10" eb="12">
      <t>テイキ</t>
    </rPh>
    <rPh sb="12" eb="14">
      <t>リヨウ</t>
    </rPh>
    <rPh sb="16" eb="19">
      <t>ジテンシャ</t>
    </rPh>
    <rPh sb="19" eb="21">
      <t>イチジ</t>
    </rPh>
    <rPh sb="21" eb="23">
      <t>リヨウ</t>
    </rPh>
    <rPh sb="24" eb="25">
      <t>カイ</t>
    </rPh>
    <rPh sb="31" eb="32">
      <t>エン</t>
    </rPh>
    <phoneticPr fontId="4"/>
  </si>
  <si>
    <t>横浜市手数料条例第2条第183号</t>
  </si>
  <si>
    <t>甲種防火管理新規講習及び防災管理新規講習を併せて実施する講習 6,000円ほか</t>
    <rPh sb="0" eb="2">
      <t>コウシュ</t>
    </rPh>
    <rPh sb="2" eb="4">
      <t>ボウカ</t>
    </rPh>
    <rPh sb="4" eb="6">
      <t>カンリ</t>
    </rPh>
    <rPh sb="6" eb="8">
      <t>シンキ</t>
    </rPh>
    <rPh sb="8" eb="10">
      <t>コウシュウ</t>
    </rPh>
    <rPh sb="10" eb="11">
      <t>オヨ</t>
    </rPh>
    <rPh sb="12" eb="14">
      <t>ボウサイ</t>
    </rPh>
    <rPh sb="14" eb="16">
      <t>カンリ</t>
    </rPh>
    <rPh sb="16" eb="18">
      <t>シンキ</t>
    </rPh>
    <rPh sb="18" eb="20">
      <t>コウシュウ</t>
    </rPh>
    <rPh sb="21" eb="22">
      <t>アワ</t>
    </rPh>
    <rPh sb="24" eb="26">
      <t>ジッシ</t>
    </rPh>
    <rPh sb="28" eb="30">
      <t>コウシュウ</t>
    </rPh>
    <rPh sb="32" eb="37">
      <t>０００エン</t>
    </rPh>
    <phoneticPr fontId="4"/>
  </si>
  <si>
    <t>横浜市動物愛護センター条例第7条第1項第1号～7号
横浜市動物愛護センター条例施行規則第６条
横浜市動物の愛護及び管理に関する条例第19条第1項第5号～7号
横浜市動物の愛護及び管理に関する条例施行規則第14条第2号</t>
    <rPh sb="13" eb="14">
      <t>ダイ</t>
    </rPh>
    <rPh sb="15" eb="16">
      <t>ジョウ</t>
    </rPh>
    <rPh sb="16" eb="17">
      <t>ダイ</t>
    </rPh>
    <rPh sb="18" eb="19">
      <t>コウ</t>
    </rPh>
    <rPh sb="19" eb="20">
      <t>ダイ</t>
    </rPh>
    <rPh sb="21" eb="22">
      <t>ゴウ</t>
    </rPh>
    <rPh sb="24" eb="25">
      <t>ゴウ</t>
    </rPh>
    <rPh sb="26" eb="29">
      <t>ヨコハマシ</t>
    </rPh>
    <rPh sb="29" eb="31">
      <t>ドウブツ</t>
    </rPh>
    <rPh sb="31" eb="33">
      <t>アイゴ</t>
    </rPh>
    <rPh sb="37" eb="39">
      <t>ジョウレイ</t>
    </rPh>
    <rPh sb="39" eb="41">
      <t>セコウ</t>
    </rPh>
    <rPh sb="41" eb="43">
      <t>キソク</t>
    </rPh>
    <rPh sb="43" eb="44">
      <t>ダイ</t>
    </rPh>
    <rPh sb="45" eb="46">
      <t>ジョウ</t>
    </rPh>
    <rPh sb="77" eb="78">
      <t>ゴウ</t>
    </rPh>
    <rPh sb="79" eb="82">
      <t>ヨコハマシ</t>
    </rPh>
    <rPh sb="82" eb="84">
      <t>ドウブツ</t>
    </rPh>
    <rPh sb="85" eb="87">
      <t>アイゴ</t>
    </rPh>
    <rPh sb="87" eb="88">
      <t>オヨ</t>
    </rPh>
    <rPh sb="89" eb="91">
      <t>カンリ</t>
    </rPh>
    <rPh sb="92" eb="93">
      <t>カン</t>
    </rPh>
    <rPh sb="95" eb="97">
      <t>ジョウレイ</t>
    </rPh>
    <rPh sb="97" eb="99">
      <t>セコウ</t>
    </rPh>
    <rPh sb="99" eb="101">
      <t>キソク</t>
    </rPh>
    <rPh sb="101" eb="102">
      <t>ダイ</t>
    </rPh>
    <rPh sb="104" eb="105">
      <t>ジョウ</t>
    </rPh>
    <rPh sb="105" eb="106">
      <t>ダイ</t>
    </rPh>
    <rPh sb="107" eb="108">
      <t>ゴウ</t>
    </rPh>
    <phoneticPr fontId="4"/>
  </si>
  <si>
    <t>主な手数料に係る現状のコストと手数料の状況（令和２年度決算）</t>
    <rPh sb="0" eb="1">
      <t>オモ</t>
    </rPh>
    <rPh sb="2" eb="5">
      <t>テスウリョウ</t>
    </rPh>
    <rPh sb="6" eb="7">
      <t>カカワ</t>
    </rPh>
    <rPh sb="8" eb="10">
      <t>ゲンジョウ</t>
    </rPh>
    <rPh sb="15" eb="18">
      <t>テスウリョウ</t>
    </rPh>
    <rPh sb="19" eb="21">
      <t>ジョウキョウ</t>
    </rPh>
    <rPh sb="22" eb="24">
      <t>レイワ</t>
    </rPh>
    <rPh sb="25" eb="27">
      <t>ネンド</t>
    </rPh>
    <rPh sb="27" eb="29">
      <t>ケッサン</t>
    </rPh>
    <phoneticPr fontId="4"/>
  </si>
  <si>
    <t>手数料
収入(千円)
(B)</t>
    <rPh sb="0" eb="2">
      <t>テスウ</t>
    </rPh>
    <rPh sb="2" eb="3">
      <t>リョウ</t>
    </rPh>
    <rPh sb="4" eb="6">
      <t>シュウニュウ</t>
    </rPh>
    <rPh sb="7" eb="9">
      <t>センエン</t>
    </rPh>
    <phoneticPr fontId="4"/>
  </si>
  <si>
    <t>減免
(千円）
(C)</t>
    <rPh sb="0" eb="2">
      <t>ゲンメン</t>
    </rPh>
    <rPh sb="4" eb="6">
      <t>センエン</t>
    </rPh>
    <phoneticPr fontId="4"/>
  </si>
  <si>
    <t>コスト
（千円）
(D)</t>
    <rPh sb="5" eb="7">
      <t>センエン</t>
    </rPh>
    <phoneticPr fontId="4"/>
  </si>
  <si>
    <t>「市税に関する証明、閲覧及び照会事務取扱要領について」の別表第２-４で規定するもの(全額減免)</t>
    <rPh sb="42" eb="44">
      <t>ゼンガク</t>
    </rPh>
    <rPh sb="44" eb="46">
      <t>ゲンメン</t>
    </rPh>
    <phoneticPr fontId="4"/>
  </si>
  <si>
    <t>法令に基づき国又は他の地方公共団体から事務上の必要により請求があった場合
(全額減免)</t>
    <rPh sb="38" eb="40">
      <t>ゼンガク</t>
    </rPh>
    <rPh sb="40" eb="42">
      <t>ゲンメン</t>
    </rPh>
    <phoneticPr fontId="4"/>
  </si>
  <si>
    <t>法令の規定により無料で取り扱うことができるとされているとき（全額減免）
新型コロナウイルス感染症の拡大に伴う融資や貸付、各種支援制度等の手続(全額減免)</t>
    <rPh sb="0" eb="2">
      <t>ホウレイ</t>
    </rPh>
    <rPh sb="3" eb="5">
      <t>キテイ</t>
    </rPh>
    <rPh sb="8" eb="10">
      <t>ムリョウ</t>
    </rPh>
    <rPh sb="11" eb="12">
      <t>ト</t>
    </rPh>
    <rPh sb="13" eb="14">
      <t>アツカ</t>
    </rPh>
    <rPh sb="30" eb="32">
      <t>ゼンガク</t>
    </rPh>
    <rPh sb="32" eb="34">
      <t>ゲンメン</t>
    </rPh>
    <rPh sb="71" eb="73">
      <t>ゼンガク</t>
    </rPh>
    <rPh sb="73" eb="75">
      <t>ゲンメン</t>
    </rPh>
    <phoneticPr fontId="4"/>
  </si>
  <si>
    <t>新型コロナウイルス感染症の拡大に伴う融資や貸付、各種支援制度等の手続(全額減免)</t>
    <rPh sb="35" eb="37">
      <t>ゼンガク</t>
    </rPh>
    <rPh sb="37" eb="39">
      <t>ゲンメン</t>
    </rPh>
    <phoneticPr fontId="4"/>
  </si>
  <si>
    <t>資格取得の為等で市職員が業務上で身分証が必要となり、減免の申請があった場合
(全額減免)</t>
    <phoneticPr fontId="4"/>
  </si>
  <si>
    <t>法令に基づき国又は他の地方公共団体から事務上の必要により請求があった場合
(全額減免)</t>
    <phoneticPr fontId="4"/>
  </si>
  <si>
    <t>法令の規定により無料で取り扱うことができるとされている場合(全額減免)
新型コロナウイルス感染症の拡大に伴う融資や貸付、各種支援制度等の手続(全額減免)</t>
    <rPh sb="30" eb="32">
      <t>ゼンガク</t>
    </rPh>
    <rPh sb="32" eb="34">
      <t>ゲンメン</t>
    </rPh>
    <rPh sb="71" eb="75">
      <t>ゼンガクゲンメン</t>
    </rPh>
    <phoneticPr fontId="4"/>
  </si>
  <si>
    <t>生活保護世帯（保護費に含まれるものを除く）、市民税非課税世帯(全額減免)</t>
    <rPh sb="31" eb="33">
      <t>ゼンガク</t>
    </rPh>
    <rPh sb="33" eb="35">
      <t>ゲンメン</t>
    </rPh>
    <phoneticPr fontId="4"/>
  </si>
  <si>
    <t>・身体障害者補助犬、盲導犬として訓練中の犬の登録（全額減免）
・身体障害者補助犬、盲導犬として訓練中の犬の済票交付（全額減免）
・身体障害者補助犬、盲導犬として訓練中の犬の登録鑑札の再交付(全額減免)
・身体障害者補助犬、盲導犬として訓練中の犬の狂犬病予防注射済票の再交付(全額減免)</t>
    <rPh sb="1" eb="3">
      <t>シンタイ</t>
    </rPh>
    <rPh sb="3" eb="6">
      <t>ショウガイシャ</t>
    </rPh>
    <rPh sb="6" eb="8">
      <t>ホジョ</t>
    </rPh>
    <rPh sb="8" eb="9">
      <t>ケン</t>
    </rPh>
    <rPh sb="10" eb="13">
      <t>モウドウケン</t>
    </rPh>
    <rPh sb="16" eb="19">
      <t>クンレンチュウ</t>
    </rPh>
    <rPh sb="20" eb="21">
      <t>イヌ</t>
    </rPh>
    <rPh sb="22" eb="24">
      <t>トウロク</t>
    </rPh>
    <rPh sb="25" eb="29">
      <t>ゼンガクゲンメン</t>
    </rPh>
    <rPh sb="32" eb="34">
      <t>シンタイ</t>
    </rPh>
    <rPh sb="34" eb="37">
      <t>ショウガイシャ</t>
    </rPh>
    <rPh sb="37" eb="39">
      <t>ホジョ</t>
    </rPh>
    <rPh sb="39" eb="40">
      <t>ケン</t>
    </rPh>
    <rPh sb="41" eb="44">
      <t>モウドウケン</t>
    </rPh>
    <rPh sb="47" eb="49">
      <t>クンレン</t>
    </rPh>
    <rPh sb="49" eb="50">
      <t>チュウ</t>
    </rPh>
    <rPh sb="51" eb="52">
      <t>イヌ</t>
    </rPh>
    <rPh sb="53" eb="54">
      <t>スミ</t>
    </rPh>
    <rPh sb="54" eb="55">
      <t>ヒョウ</t>
    </rPh>
    <rPh sb="55" eb="57">
      <t>コウフ</t>
    </rPh>
    <rPh sb="58" eb="62">
      <t>ゼンガクゲンメン</t>
    </rPh>
    <rPh sb="95" eb="97">
      <t>ゼンガク</t>
    </rPh>
    <rPh sb="97" eb="99">
      <t>ゲンメン</t>
    </rPh>
    <rPh sb="137" eb="139">
      <t>ゼンガク</t>
    </rPh>
    <rPh sb="139" eb="141">
      <t>ゲンメン</t>
    </rPh>
    <phoneticPr fontId="4"/>
  </si>
  <si>
    <t>１ｔ未満の特定計量器の所在場所検査を受検する事業所(病院)(全額減免)</t>
    <rPh sb="30" eb="32">
      <t>ゼンガク</t>
    </rPh>
    <rPh sb="32" eb="34">
      <t>ゲンメン</t>
    </rPh>
    <phoneticPr fontId="4"/>
  </si>
  <si>
    <t>本市事業に協力する場合(全額減免)</t>
    <rPh sb="12" eb="14">
      <t>ゼンガク</t>
    </rPh>
    <rPh sb="14" eb="16">
      <t>ゲンメン</t>
    </rPh>
    <phoneticPr fontId="4"/>
  </si>
  <si>
    <t>・法令に基づき国又は他の地方公共団体から事務上の必要により請求があった場合
(全額減免)
・本市事業に協力する場合(全額減免)</t>
    <rPh sb="39" eb="41">
      <t>ゼンガク</t>
    </rPh>
    <rPh sb="41" eb="43">
      <t>ゲンメン</t>
    </rPh>
    <rPh sb="58" eb="60">
      <t>ゼンガク</t>
    </rPh>
    <rPh sb="60" eb="62">
      <t>ゲンメン</t>
    </rPh>
    <phoneticPr fontId="4"/>
  </si>
  <si>
    <t>・法令の規定により無料で取り扱うことができるとされている場合(全額減免)
・法令に基づき国又は他の地方公共団体から事務上の必要により請求があった場合
(全額減免)
・本市事業に協力する場合(全額減免)</t>
    <rPh sb="31" eb="33">
      <t>ゼンガク</t>
    </rPh>
    <rPh sb="33" eb="35">
      <t>ゲンメン</t>
    </rPh>
    <rPh sb="76" eb="78">
      <t>ゼンガク</t>
    </rPh>
    <rPh sb="78" eb="80">
      <t>ゲンメン</t>
    </rPh>
    <rPh sb="95" eb="97">
      <t>ゼンガク</t>
    </rPh>
    <rPh sb="97" eb="99">
      <t>ゲンメン</t>
    </rPh>
    <phoneticPr fontId="4"/>
  </si>
  <si>
    <t>横浜市手数料条例第2条第33号～38号、第42号～第46号</t>
    <rPh sb="18" eb="19">
      <t>ゴウ</t>
    </rPh>
    <rPh sb="20" eb="21">
      <t>ダイ</t>
    </rPh>
    <rPh sb="23" eb="24">
      <t>ゴウ</t>
    </rPh>
    <rPh sb="25" eb="26">
      <t>ダイ</t>
    </rPh>
    <rPh sb="28" eb="29">
      <t>ゴウ</t>
    </rPh>
    <phoneticPr fontId="4"/>
  </si>
  <si>
    <t>横浜市廃棄物等の減量化、資源化及び適正処理等に関する条例第44条第１項</t>
    <rPh sb="0" eb="3">
      <t>ヨコハマシ</t>
    </rPh>
    <rPh sb="3" eb="5">
      <t>ハイキ</t>
    </rPh>
    <rPh sb="6" eb="7">
      <t>トウ</t>
    </rPh>
    <rPh sb="8" eb="11">
      <t>ゲンリョウカ</t>
    </rPh>
    <rPh sb="12" eb="15">
      <t>シゲンカ</t>
    </rPh>
    <rPh sb="15" eb="16">
      <t>オヨ</t>
    </rPh>
    <rPh sb="17" eb="19">
      <t>テキセイ</t>
    </rPh>
    <rPh sb="19" eb="21">
      <t>ショリ</t>
    </rPh>
    <rPh sb="21" eb="22">
      <t>トウ</t>
    </rPh>
    <rPh sb="23" eb="24">
      <t>カン</t>
    </rPh>
    <rPh sb="26" eb="28">
      <t>ジョウレイ</t>
    </rPh>
    <rPh sb="28" eb="29">
      <t>ダイ</t>
    </rPh>
    <rPh sb="31" eb="32">
      <t>ジョウ</t>
    </rPh>
    <rPh sb="32" eb="33">
      <t>ダイ</t>
    </rPh>
    <rPh sb="34" eb="35">
      <t>コウ</t>
    </rPh>
    <phoneticPr fontId="4"/>
  </si>
  <si>
    <t>災害その他やむを得ない事情があると認める場合に限り減免制度を設けている。</t>
  </si>
  <si>
    <t>申請者
負担割合
(令和２年度
決算)
(A=(B+C)/D)</t>
    <rPh sb="0" eb="3">
      <t>シンセイシャ</t>
    </rPh>
    <rPh sb="4" eb="6">
      <t>フタン</t>
    </rPh>
    <rPh sb="6" eb="8">
      <t>ワリアイ</t>
    </rPh>
    <rPh sb="10" eb="12">
      <t>レイワ</t>
    </rPh>
    <rPh sb="13" eb="15">
      <t>ネンド</t>
    </rPh>
    <rPh sb="16" eb="18">
      <t>ケッサン</t>
    </rPh>
    <phoneticPr fontId="4"/>
  </si>
  <si>
    <t>障害者の生活介護・就労支援等に係る事業者等が、障害者に生産活動その他の機会を提供する等の目的のために行う営業許可申請等があった場合
(全額減免)</t>
    <rPh sb="63" eb="65">
      <t>バアイ</t>
    </rPh>
    <rPh sb="67" eb="69">
      <t>ゼンガク</t>
    </rPh>
    <rPh sb="69" eb="71">
      <t>ゲンメン</t>
    </rPh>
    <phoneticPr fontId="4"/>
  </si>
  <si>
    <t>根拠条文</t>
  </si>
  <si>
    <t>身体障害者（１級又は2級）の方ほか</t>
    <rPh sb="0" eb="2">
      <t>シンタイ</t>
    </rPh>
    <rPh sb="2" eb="5">
      <t>ショウガイシャ</t>
    </rPh>
    <rPh sb="7" eb="8">
      <t>キュウ</t>
    </rPh>
    <rPh sb="8" eb="9">
      <t>マタ</t>
    </rPh>
    <rPh sb="11" eb="12">
      <t>キュウ</t>
    </rPh>
    <rPh sb="14" eb="15">
      <t>カタ</t>
    </rPh>
    <phoneticPr fontId="4"/>
  </si>
  <si>
    <t>障害者手帳の交付を受けている場合及び生活保護世帯である証明のある場合（自転車駐車場の一時・定期利用）
盗難された自転車及びバイクが移動された場合の費用（全額減免）</t>
    <rPh sb="38" eb="41">
      <t>チュウシャジョウ</t>
    </rPh>
    <rPh sb="70" eb="72">
      <t>バアイ</t>
    </rPh>
    <rPh sb="73" eb="75">
      <t>ヒヨウ</t>
    </rPh>
    <phoneticPr fontId="4"/>
  </si>
  <si>
    <t>④申請者負担割合（〇年度決算）</t>
    <rPh sb="1" eb="4">
      <t>シンセイシャ</t>
    </rPh>
    <rPh sb="4" eb="6">
      <t>フタン</t>
    </rPh>
    <rPh sb="6" eb="8">
      <t>ワリアイ</t>
    </rPh>
    <rPh sb="10" eb="12">
      <t>ネンド</t>
    </rPh>
    <rPh sb="12" eb="14">
      <t>ケッサン</t>
    </rPh>
    <phoneticPr fontId="4"/>
  </si>
  <si>
    <t>「市民利用施設等の利用者負担の考え方」に該当する手数料のうち、22年度の利用件数が1,000件以上の手数料を掲載しています。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7">
      <t>テスウリョウ</t>
    </rPh>
    <rPh sb="33" eb="35">
      <t>ネンド</t>
    </rPh>
    <rPh sb="36" eb="38">
      <t>リヨウ</t>
    </rPh>
    <rPh sb="38" eb="40">
      <t>ケンスウ</t>
    </rPh>
    <rPh sb="46" eb="47">
      <t>ケン</t>
    </rPh>
    <rPh sb="47" eb="49">
      <t>イジョウ</t>
    </rPh>
    <rPh sb="50" eb="53">
      <t>テスウリョウ</t>
    </rPh>
    <rPh sb="54" eb="56">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</si>
</sst>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Red]#,##0"/>
    <numFmt numFmtId="178" formatCode="0.0%"/>
    <numFmt numFmtId="179" formatCode="General\t"/>
    <numFmt numFmtId="180" formatCode="0,00#&quot;t&quot;"/>
  </numFmts>
  <fonts count="44">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sz val="18"/>
      <name val="HGS創英角ﾎﾟｯﾌﾟ体"/>
      <family val="3"/>
      <charset val="128"/>
    </font>
    <font>
      <b/>
      <sz val="16"/>
      <name val="ＭＳ 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ゴシック"/>
      <family val="3"/>
      <charset val="128"/>
    </font>
    <font>
      <sz val="16"/>
      <color rgb="FFFF0000"/>
      <name val="HG創英角ﾎﾟｯﾌﾟ体"/>
      <family val="3"/>
      <charset val="128"/>
    </font>
    <font>
      <sz val="16"/>
      <color rgb="FFFF0000"/>
      <name val="HGS創英角ﾎﾟｯﾌﾟ体"/>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2" fillId="0" borderId="0" applyFont="0" applyFill="0" applyBorder="0" applyAlignment="0" applyProtection="0">
      <alignment vertical="center"/>
    </xf>
    <xf numFmtId="9" fontId="37"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7"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7" fillId="0" borderId="0">
      <alignment vertical="center"/>
    </xf>
    <xf numFmtId="0" fontId="2" fillId="0" borderId="0"/>
    <xf numFmtId="0" fontId="2" fillId="0" borderId="0"/>
    <xf numFmtId="0" fontId="2" fillId="0" borderId="0"/>
    <xf numFmtId="0" fontId="2" fillId="0" borderId="0"/>
    <xf numFmtId="0" fontId="34" fillId="4" borderId="0" applyNumberFormat="0" applyBorder="0" applyAlignment="0" applyProtection="0">
      <alignment vertical="center"/>
    </xf>
  </cellStyleXfs>
  <cellXfs count="118">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78"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77"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0" fontId="14" fillId="0" borderId="0" xfId="0" applyFont="1" applyBorder="1" applyAlignment="1">
      <alignment horizontal="left"/>
    </xf>
    <xf numFmtId="0" fontId="0" fillId="0" borderId="0" xfId="0" applyAlignment="1">
      <alignment vertical="center" wrapText="1"/>
    </xf>
    <xf numFmtId="0" fontId="15" fillId="0" borderId="0" xfId="0" applyFont="1" applyBorder="1" applyAlignment="1">
      <alignment horizontal="left" wrapText="1"/>
    </xf>
    <xf numFmtId="0" fontId="16" fillId="0" borderId="0" xfId="0" applyFont="1" applyBorder="1" applyAlignment="1">
      <alignment horizontal="left" wrapText="1"/>
    </xf>
    <xf numFmtId="0" fontId="0" fillId="0" borderId="0" xfId="0" applyAlignment="1">
      <alignment horizontal="center" vertical="center" wrapText="1"/>
    </xf>
    <xf numFmtId="0" fontId="15" fillId="0" borderId="15" xfId="0" applyFont="1" applyBorder="1" applyAlignment="1">
      <alignment horizontal="left"/>
    </xf>
    <xf numFmtId="0" fontId="15" fillId="0" borderId="15" xfId="0" applyFont="1" applyBorder="1" applyAlignment="1">
      <alignment horizontal="left" wrapText="1"/>
    </xf>
    <xf numFmtId="0" fontId="16" fillId="0" borderId="15" xfId="0" applyFont="1" applyBorder="1" applyAlignment="1">
      <alignment horizontal="left" wrapText="1"/>
    </xf>
    <xf numFmtId="0" fontId="0" fillId="0" borderId="15" xfId="0" applyBorder="1" applyAlignment="1">
      <alignment vertical="center" wrapText="1"/>
    </xf>
    <xf numFmtId="0" fontId="5" fillId="25" borderId="10" xfId="0" applyFont="1" applyFill="1" applyBorder="1" applyAlignment="1">
      <alignment horizontal="center" vertical="center" wrapText="1"/>
    </xf>
    <xf numFmtId="0" fontId="5" fillId="0" borderId="0" xfId="0" applyFont="1" applyFill="1" applyAlignment="1">
      <alignment vertical="center" wrapText="1"/>
    </xf>
    <xf numFmtId="0" fontId="5" fillId="0" borderId="10" xfId="0" applyFont="1" applyFill="1" applyBorder="1" applyAlignment="1">
      <alignment vertical="center" wrapText="1"/>
    </xf>
    <xf numFmtId="9" fontId="5" fillId="0" borderId="10" xfId="28" applyFont="1" applyFill="1" applyBorder="1" applyAlignment="1">
      <alignment vertical="center"/>
    </xf>
    <xf numFmtId="0" fontId="0" fillId="0" borderId="0" xfId="0" applyFont="1" applyFill="1" applyAlignment="1">
      <alignment vertical="center" wrapText="1"/>
    </xf>
    <xf numFmtId="0" fontId="5" fillId="0" borderId="0" xfId="0" applyFont="1" applyAlignment="1">
      <alignment vertical="center" wrapText="1"/>
    </xf>
    <xf numFmtId="0" fontId="17" fillId="0" borderId="0" xfId="0" applyFont="1" applyAlignment="1">
      <alignment horizontal="left" vertical="center" wrapText="1"/>
    </xf>
    <xf numFmtId="0" fontId="5" fillId="25" borderId="16" xfId="0" applyFont="1" applyFill="1" applyBorder="1" applyAlignment="1">
      <alignment horizontal="centerContinuous" vertical="center" wrapText="1"/>
    </xf>
    <xf numFmtId="0" fontId="5" fillId="25" borderId="17" xfId="0" applyFont="1" applyFill="1" applyBorder="1" applyAlignment="1">
      <alignment horizontal="centerContinuous" vertical="center" wrapText="1"/>
    </xf>
    <xf numFmtId="0" fontId="5" fillId="0" borderId="10" xfId="0" applyFont="1" applyFill="1" applyBorder="1" applyAlignment="1">
      <alignment horizontal="center" vertical="center" wrapText="1"/>
    </xf>
    <xf numFmtId="0" fontId="0" fillId="0" borderId="14" xfId="0" applyFont="1" applyFill="1" applyBorder="1" applyAlignment="1">
      <alignment vertical="center" wrapText="1"/>
    </xf>
    <xf numFmtId="38" fontId="5" fillId="0" borderId="10" xfId="37" applyFont="1" applyBorder="1" applyAlignment="1">
      <alignment horizontal="right" vertical="center" shrinkToFit="1"/>
    </xf>
    <xf numFmtId="38" fontId="5" fillId="0" borderId="13" xfId="37" applyFont="1" applyBorder="1" applyAlignment="1">
      <alignment horizontal="right" vertical="center" shrinkToFit="1"/>
    </xf>
    <xf numFmtId="38" fontId="5" fillId="0" borderId="13" xfId="37" applyFont="1" applyFill="1" applyBorder="1" applyAlignment="1">
      <alignment horizontal="right" vertical="center" shrinkToFit="1"/>
    </xf>
    <xf numFmtId="38" fontId="5" fillId="0" borderId="10" xfId="37" applyFont="1" applyFill="1" applyBorder="1" applyAlignment="1">
      <alignment vertical="center" shrinkToFit="1"/>
    </xf>
    <xf numFmtId="0" fontId="0" fillId="0" borderId="18" xfId="0" applyBorder="1" applyAlignment="1">
      <alignment vertical="center" wrapText="1"/>
    </xf>
    <xf numFmtId="0" fontId="6" fillId="0" borderId="0" xfId="0" applyFont="1" applyFill="1" applyAlignment="1">
      <alignment vertical="center" shrinkToFit="1"/>
    </xf>
    <xf numFmtId="0" fontId="6" fillId="0" borderId="0" xfId="0" applyFont="1" applyFill="1" applyAlignment="1">
      <alignment vertical="center"/>
    </xf>
    <xf numFmtId="0" fontId="38" fillId="0" borderId="10" xfId="0" applyFont="1" applyFill="1" applyBorder="1" applyAlignment="1">
      <alignment vertical="center" wrapText="1"/>
    </xf>
    <xf numFmtId="0" fontId="39" fillId="0" borderId="10" xfId="0" applyFont="1" applyFill="1" applyBorder="1" applyAlignment="1">
      <alignment vertical="center" wrapText="1"/>
    </xf>
    <xf numFmtId="9" fontId="38" fillId="0" borderId="10" xfId="28" applyFont="1" applyFill="1" applyBorder="1" applyAlignment="1">
      <alignment vertical="center"/>
    </xf>
    <xf numFmtId="176" fontId="38" fillId="0" borderId="10" xfId="0" applyNumberFormat="1" applyFont="1" applyFill="1" applyBorder="1" applyAlignment="1">
      <alignment horizontal="right" vertical="center" shrinkToFit="1"/>
    </xf>
    <xf numFmtId="0" fontId="40"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40" fillId="0" borderId="10" xfId="0" applyFont="1" applyFill="1" applyBorder="1" applyAlignment="1">
      <alignment vertical="center" wrapText="1"/>
    </xf>
    <xf numFmtId="176" fontId="39" fillId="0" borderId="10" xfId="0" applyNumberFormat="1" applyFont="1" applyFill="1" applyBorder="1" applyAlignment="1">
      <alignment horizontal="left" vertical="center" wrapText="1"/>
    </xf>
    <xf numFmtId="0" fontId="39" fillId="0" borderId="10" xfId="0" applyFont="1" applyFill="1" applyBorder="1" applyAlignment="1">
      <alignment vertical="center"/>
    </xf>
    <xf numFmtId="176" fontId="38" fillId="0" borderId="10" xfId="0" applyNumberFormat="1" applyFont="1" applyFill="1" applyBorder="1" applyAlignment="1">
      <alignment horizontal="right" vertical="center" wrapText="1" shrinkToFit="1"/>
    </xf>
    <xf numFmtId="180" fontId="38" fillId="0" borderId="10" xfId="0" applyNumberFormat="1" applyFont="1" applyFill="1" applyBorder="1" applyAlignment="1">
      <alignment horizontal="right" vertical="center" shrinkToFit="1"/>
    </xf>
    <xf numFmtId="179" fontId="39" fillId="0" borderId="10" xfId="0" applyNumberFormat="1" applyFont="1" applyFill="1" applyBorder="1" applyAlignment="1">
      <alignment horizontal="left" vertical="center" wrapText="1"/>
    </xf>
    <xf numFmtId="0" fontId="38" fillId="0" borderId="10" xfId="0" applyFont="1" applyFill="1" applyBorder="1" applyAlignment="1">
      <alignment vertical="center" wrapText="1" shrinkToFit="1"/>
    </xf>
    <xf numFmtId="0" fontId="39" fillId="0" borderId="10" xfId="0" applyFont="1" applyFill="1" applyBorder="1" applyAlignment="1">
      <alignment vertical="center" wrapText="1" shrinkToFit="1"/>
    </xf>
    <xf numFmtId="0" fontId="41" fillId="0" borderId="0" xfId="0" applyFont="1" applyFill="1" applyBorder="1" applyAlignment="1">
      <alignment horizontal="center" vertical="center"/>
    </xf>
    <xf numFmtId="0" fontId="39"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38" fillId="0" borderId="10" xfId="49" applyFont="1" applyFill="1" applyBorder="1" applyAlignment="1">
      <alignment vertical="center" wrapText="1" shrinkToFit="1"/>
    </xf>
    <xf numFmtId="176" fontId="38" fillId="0" borderId="10" xfId="0" quotePrefix="1" applyNumberFormat="1" applyFont="1" applyFill="1" applyBorder="1" applyAlignment="1">
      <alignment vertical="center" shrinkToFit="1"/>
    </xf>
    <xf numFmtId="38" fontId="38" fillId="0" borderId="10" xfId="37" applyFont="1" applyFill="1" applyBorder="1" applyAlignment="1">
      <alignment vertical="center"/>
    </xf>
    <xf numFmtId="0" fontId="41" fillId="0" borderId="15" xfId="0" applyFont="1" applyFill="1" applyBorder="1" applyAlignment="1">
      <alignment horizontal="center" vertical="center"/>
    </xf>
    <xf numFmtId="0" fontId="39" fillId="0" borderId="10" xfId="0" applyFont="1" applyFill="1" applyBorder="1" applyAlignment="1">
      <alignment horizontal="center" vertical="center" wrapText="1"/>
    </xf>
    <xf numFmtId="176" fontId="38" fillId="0" borderId="10" xfId="0" quotePrefix="1" applyNumberFormat="1" applyFont="1" applyFill="1" applyBorder="1" applyAlignment="1">
      <alignment horizontal="right" vertical="center" shrinkToFit="1"/>
    </xf>
    <xf numFmtId="176" fontId="38" fillId="0" borderId="10" xfId="0" applyNumberFormat="1" applyFont="1" applyFill="1" applyBorder="1" applyAlignment="1">
      <alignment vertical="center" shrinkToFit="1"/>
    </xf>
    <xf numFmtId="0" fontId="38" fillId="25" borderId="10" xfId="0" applyFont="1" applyFill="1" applyBorder="1" applyAlignment="1">
      <alignment horizontal="centerContinuous" vertical="center" wrapText="1"/>
    </xf>
    <xf numFmtId="0" fontId="38" fillId="25" borderId="10" xfId="0" applyFont="1" applyFill="1" applyBorder="1" applyAlignment="1">
      <alignment horizontal="center" vertical="center" wrapText="1"/>
    </xf>
    <xf numFmtId="38" fontId="6" fillId="24" borderId="13" xfId="37" applyFont="1" applyFill="1" applyBorder="1" applyAlignment="1">
      <alignment horizontal="center" vertical="center" wrapText="1"/>
    </xf>
    <xf numFmtId="38" fontId="6" fillId="24" borderId="13" xfId="37" applyFont="1" applyFill="1" applyBorder="1" applyAlignment="1">
      <alignment horizontal="center" vertical="center"/>
    </xf>
    <xf numFmtId="38" fontId="6" fillId="24" borderId="10"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0" fontId="42" fillId="0" borderId="15" xfId="0" applyFont="1" applyFill="1" applyBorder="1" applyAlignment="1">
      <alignment horizontal="center" wrapText="1"/>
    </xf>
    <xf numFmtId="0" fontId="38" fillId="25" borderId="10" xfId="0" applyFont="1" applyFill="1" applyBorder="1" applyAlignment="1">
      <alignment horizontal="center" vertical="center" wrapText="1"/>
    </xf>
    <xf numFmtId="49" fontId="38" fillId="25" borderId="10" xfId="0" applyNumberFormat="1"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43" fillId="0" borderId="0" xfId="0" applyFont="1" applyFill="1" applyAlignment="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標準 3" xfId="51"/>
    <cellStyle name="標準 4" xfId="52"/>
    <cellStyle name="良い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814804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124</xdr:rowOff>
    </xdr:from>
    <xdr:to>
      <xdr:col>3</xdr:col>
      <xdr:colOff>3519140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204006</xdr:rowOff>
    </xdr:from>
    <xdr:to>
      <xdr:col>11</xdr:col>
      <xdr:colOff>2112653</xdr:colOff>
      <xdr:row>72</xdr:row>
      <xdr:rowOff>353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64</xdr:row>
      <xdr:rowOff>204453</xdr:rowOff>
    </xdr:from>
    <xdr:to>
      <xdr:col>9</xdr:col>
      <xdr:colOff>814804</xdr:colOff>
      <xdr:row>71</xdr:row>
      <xdr:rowOff>204692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123</xdr:rowOff>
    </xdr:from>
    <xdr:to>
      <xdr:col>3</xdr:col>
      <xdr:colOff>3519140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2112653</xdr:colOff>
      <xdr:row>71</xdr:row>
      <xdr:rowOff>207571</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814804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7744</xdr:rowOff>
    </xdr:from>
    <xdr:to>
      <xdr:col>3</xdr:col>
      <xdr:colOff>3519140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217341</xdr:rowOff>
    </xdr:from>
    <xdr:to>
      <xdr:col>11</xdr:col>
      <xdr:colOff>2112653</xdr:colOff>
      <xdr:row>72</xdr:row>
      <xdr:rowOff>34758</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vmlDrawing" Target="../drawings/vmlDrawing1.v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37" Type="http://schemas.openxmlformats.org/officeDocument/2006/relationships/comments" Target="../comments2.xml"/><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vmlDrawing" Target="../drawings/vmlDrawing2.v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printerSettings" Target="../printerSettings/printerSettings86.bin"/><Relationship Id="rId26" Type="http://schemas.openxmlformats.org/officeDocument/2006/relationships/printerSettings" Target="../printerSettings/printerSettings94.bin"/><Relationship Id="rId3" Type="http://schemas.openxmlformats.org/officeDocument/2006/relationships/printerSettings" Target="../printerSettings/printerSettings71.bin"/><Relationship Id="rId21" Type="http://schemas.openxmlformats.org/officeDocument/2006/relationships/printerSettings" Target="../printerSettings/printerSettings89.bin"/><Relationship Id="rId34" Type="http://schemas.openxmlformats.org/officeDocument/2006/relationships/printerSettings" Target="../printerSettings/printerSettings102.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5" Type="http://schemas.openxmlformats.org/officeDocument/2006/relationships/printerSettings" Target="../printerSettings/printerSettings93.bin"/><Relationship Id="rId33" Type="http://schemas.openxmlformats.org/officeDocument/2006/relationships/printerSettings" Target="../printerSettings/printerSettings101.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20" Type="http://schemas.openxmlformats.org/officeDocument/2006/relationships/printerSettings" Target="../printerSettings/printerSettings88.bin"/><Relationship Id="rId29" Type="http://schemas.openxmlformats.org/officeDocument/2006/relationships/printerSettings" Target="../printerSettings/printerSettings97.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24" Type="http://schemas.openxmlformats.org/officeDocument/2006/relationships/printerSettings" Target="../printerSettings/printerSettings92.bin"/><Relationship Id="rId32" Type="http://schemas.openxmlformats.org/officeDocument/2006/relationships/printerSettings" Target="../printerSettings/printerSettings100.bin"/><Relationship Id="rId37" Type="http://schemas.openxmlformats.org/officeDocument/2006/relationships/comments" Target="../comments3.xml"/><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23" Type="http://schemas.openxmlformats.org/officeDocument/2006/relationships/printerSettings" Target="../printerSettings/printerSettings91.bin"/><Relationship Id="rId28" Type="http://schemas.openxmlformats.org/officeDocument/2006/relationships/printerSettings" Target="../printerSettings/printerSettings96.bin"/><Relationship Id="rId36" Type="http://schemas.openxmlformats.org/officeDocument/2006/relationships/vmlDrawing" Target="../drawings/vmlDrawing3.vml"/><Relationship Id="rId10" Type="http://schemas.openxmlformats.org/officeDocument/2006/relationships/printerSettings" Target="../printerSettings/printerSettings78.bin"/><Relationship Id="rId19" Type="http://schemas.openxmlformats.org/officeDocument/2006/relationships/printerSettings" Target="../printerSettings/printerSettings87.bin"/><Relationship Id="rId31" Type="http://schemas.openxmlformats.org/officeDocument/2006/relationships/printerSettings" Target="../printerSettings/printerSettings99.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 Id="rId22" Type="http://schemas.openxmlformats.org/officeDocument/2006/relationships/printerSettings" Target="../printerSettings/printerSettings90.bin"/><Relationship Id="rId27" Type="http://schemas.openxmlformats.org/officeDocument/2006/relationships/printerSettings" Target="../printerSettings/printerSettings95.bin"/><Relationship Id="rId30" Type="http://schemas.openxmlformats.org/officeDocument/2006/relationships/printerSettings" Target="../printerSettings/printerSettings98.bin"/><Relationship Id="rId3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26" Type="http://schemas.openxmlformats.org/officeDocument/2006/relationships/printerSettings" Target="../printerSettings/printerSettings128.bin"/><Relationship Id="rId3" Type="http://schemas.openxmlformats.org/officeDocument/2006/relationships/printerSettings" Target="../printerSettings/printerSettings105.bin"/><Relationship Id="rId21" Type="http://schemas.openxmlformats.org/officeDocument/2006/relationships/printerSettings" Target="../printerSettings/printerSettings123.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5" Type="http://schemas.openxmlformats.org/officeDocument/2006/relationships/printerSettings" Target="../printerSettings/printerSettings127.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printerSettings" Target="../printerSettings/printerSettings122.bin"/><Relationship Id="rId29" Type="http://schemas.openxmlformats.org/officeDocument/2006/relationships/printerSettings" Target="../printerSettings/printerSettings131.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24" Type="http://schemas.openxmlformats.org/officeDocument/2006/relationships/printerSettings" Target="../printerSettings/printerSettings126.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23" Type="http://schemas.openxmlformats.org/officeDocument/2006/relationships/printerSettings" Target="../printerSettings/printerSettings125.bin"/><Relationship Id="rId28" Type="http://schemas.openxmlformats.org/officeDocument/2006/relationships/printerSettings" Target="../printerSettings/printerSettings130.bin"/><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 Id="rId22" Type="http://schemas.openxmlformats.org/officeDocument/2006/relationships/printerSettings" Target="../printerSettings/printerSettings124.bin"/><Relationship Id="rId27" Type="http://schemas.openxmlformats.org/officeDocument/2006/relationships/printerSettings" Target="../printerSettings/printerSettings129.bin"/><Relationship Id="rId30" Type="http://schemas.openxmlformats.org/officeDocument/2006/relationships/printerSettings" Target="../printerSettings/printerSettings13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214</v>
      </c>
    </row>
    <row r="2" spans="1:13" ht="51" customHeight="1">
      <c r="A2" s="15"/>
      <c r="B2" s="15"/>
      <c r="C2" s="15"/>
      <c r="D2" s="15"/>
      <c r="E2" s="15"/>
      <c r="F2" s="15"/>
      <c r="G2" s="15"/>
      <c r="H2" s="15"/>
      <c r="I2" s="13"/>
      <c r="J2" s="13"/>
      <c r="K2" s="14"/>
      <c r="L2" s="14"/>
      <c r="M2" s="26"/>
    </row>
    <row r="3" spans="1:13" ht="42.75" customHeight="1">
      <c r="A3" s="104"/>
      <c r="B3" s="105" t="s">
        <v>103</v>
      </c>
      <c r="C3" s="106" t="s">
        <v>73</v>
      </c>
      <c r="D3" s="19"/>
      <c r="E3" s="108" t="s">
        <v>215</v>
      </c>
      <c r="F3" s="103" t="s">
        <v>106</v>
      </c>
      <c r="G3" s="103" t="s">
        <v>105</v>
      </c>
      <c r="H3" s="98" t="s">
        <v>104</v>
      </c>
      <c r="I3" s="28" t="s">
        <v>16</v>
      </c>
      <c r="J3" s="29"/>
      <c r="K3" s="100" t="s">
        <v>17</v>
      </c>
      <c r="L3" s="101" t="s">
        <v>38</v>
      </c>
      <c r="M3" s="103" t="s">
        <v>90</v>
      </c>
    </row>
    <row r="4" spans="1:13" ht="34.5" customHeight="1">
      <c r="A4" s="104"/>
      <c r="B4" s="105"/>
      <c r="C4" s="107"/>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0.3715645449137418</v>
      </c>
      <c r="F5" s="3">
        <v>7114</v>
      </c>
      <c r="G5" s="3">
        <v>2255</v>
      </c>
      <c r="H5" s="3">
        <v>25215</v>
      </c>
      <c r="I5" s="3">
        <v>15530</v>
      </c>
      <c r="J5" s="3">
        <f t="shared" ref="J5:J64" si="0">H5-I5</f>
        <v>9685</v>
      </c>
      <c r="K5" s="22" t="s">
        <v>34</v>
      </c>
      <c r="L5" s="22" t="s">
        <v>52</v>
      </c>
      <c r="M5" s="32" t="s">
        <v>181</v>
      </c>
    </row>
    <row r="6" spans="1:13" s="33" customFormat="1" ht="117" customHeight="1">
      <c r="A6" s="31">
        <v>2</v>
      </c>
      <c r="B6" s="16" t="s">
        <v>102</v>
      </c>
      <c r="C6" s="12" t="s">
        <v>81</v>
      </c>
      <c r="D6" s="1" t="s">
        <v>126</v>
      </c>
      <c r="E6" s="2">
        <f>(F6+G6)/H6</f>
        <v>0.51522303516639134</v>
      </c>
      <c r="F6" s="4">
        <v>56116</v>
      </c>
      <c r="G6" s="4">
        <v>642</v>
      </c>
      <c r="H6" s="4">
        <v>110162</v>
      </c>
      <c r="I6" s="4">
        <v>43277</v>
      </c>
      <c r="J6" s="4">
        <f t="shared" si="0"/>
        <v>66885</v>
      </c>
      <c r="K6" s="22" t="s">
        <v>60</v>
      </c>
      <c r="L6" s="22" t="s">
        <v>174</v>
      </c>
      <c r="M6" s="32" t="s">
        <v>181</v>
      </c>
    </row>
    <row r="7" spans="1:13" s="33" customFormat="1" ht="95.25" customHeight="1">
      <c r="A7" s="31">
        <v>3</v>
      </c>
      <c r="B7" s="16" t="s">
        <v>100</v>
      </c>
      <c r="C7" s="12" t="s">
        <v>216</v>
      </c>
      <c r="D7" s="1" t="s">
        <v>126</v>
      </c>
      <c r="E7" s="2">
        <f>(F7+G7)/H7</f>
        <v>0.25810873363133913</v>
      </c>
      <c r="F7" s="4">
        <v>6348</v>
      </c>
      <c r="G7" s="4">
        <v>1624</v>
      </c>
      <c r="H7" s="4">
        <f>41321*0.74747</f>
        <v>30886.207869999998</v>
      </c>
      <c r="I7" s="4">
        <f>16782*0.74747</f>
        <v>12544.04154</v>
      </c>
      <c r="J7" s="4">
        <f t="shared" si="0"/>
        <v>18342.16633</v>
      </c>
      <c r="K7" s="22" t="s">
        <v>33</v>
      </c>
      <c r="L7" s="22" t="s">
        <v>147</v>
      </c>
      <c r="M7" s="32" t="s">
        <v>181</v>
      </c>
    </row>
    <row r="8" spans="1:13" s="33" customFormat="1" ht="163.5" customHeight="1">
      <c r="A8" s="31">
        <v>4</v>
      </c>
      <c r="B8" s="16" t="s">
        <v>100</v>
      </c>
      <c r="C8" s="12" t="s">
        <v>75</v>
      </c>
      <c r="D8" s="1" t="s">
        <v>221</v>
      </c>
      <c r="E8" s="2">
        <f>(F8+G8)/H8</f>
        <v>0.44047551868780921</v>
      </c>
      <c r="F8" s="4">
        <v>65717</v>
      </c>
      <c r="G8" s="4">
        <v>4534</v>
      </c>
      <c r="H8" s="36">
        <v>159489</v>
      </c>
      <c r="I8" s="36">
        <v>50745</v>
      </c>
      <c r="J8" s="36">
        <f t="shared" si="0"/>
        <v>108744</v>
      </c>
      <c r="K8" s="23" t="s">
        <v>169</v>
      </c>
      <c r="L8" s="23" t="s">
        <v>150</v>
      </c>
      <c r="M8" s="32" t="s">
        <v>181</v>
      </c>
    </row>
    <row r="9" spans="1:13" s="33" customFormat="1" ht="95.25" customHeight="1">
      <c r="A9" s="31">
        <v>5</v>
      </c>
      <c r="B9" s="16" t="s">
        <v>100</v>
      </c>
      <c r="C9" s="12" t="s">
        <v>125</v>
      </c>
      <c r="D9" s="1" t="s">
        <v>200</v>
      </c>
      <c r="E9" s="37" t="s">
        <v>109</v>
      </c>
      <c r="F9" s="3">
        <v>0</v>
      </c>
      <c r="G9" s="3">
        <v>0</v>
      </c>
      <c r="H9" s="3">
        <v>7077</v>
      </c>
      <c r="I9" s="3">
        <v>4359</v>
      </c>
      <c r="J9" s="3">
        <f t="shared" si="0"/>
        <v>2718</v>
      </c>
      <c r="K9" s="24" t="s">
        <v>18</v>
      </c>
      <c r="L9" s="24" t="s">
        <v>110</v>
      </c>
      <c r="M9" s="32" t="s">
        <v>181</v>
      </c>
    </row>
    <row r="10" spans="1:13" s="33" customFormat="1" ht="106.5" customHeight="1">
      <c r="A10" s="31">
        <v>6</v>
      </c>
      <c r="B10" s="16" t="s">
        <v>262</v>
      </c>
      <c r="C10" s="1" t="s">
        <v>210</v>
      </c>
      <c r="D10" s="12" t="s">
        <v>132</v>
      </c>
      <c r="E10" s="2">
        <f>(F10+G10)/H10</f>
        <v>0.22233583836392756</v>
      </c>
      <c r="F10" s="3">
        <v>12628</v>
      </c>
      <c r="G10" s="3">
        <v>4.9000000000000004</v>
      </c>
      <c r="H10" s="3">
        <v>56819</v>
      </c>
      <c r="I10" s="3">
        <f>13135*0.75334</f>
        <v>9895.1208999999999</v>
      </c>
      <c r="J10" s="3">
        <f t="shared" si="0"/>
        <v>46923.879099999998</v>
      </c>
      <c r="K10" s="22" t="s">
        <v>86</v>
      </c>
      <c r="L10" s="22" t="s">
        <v>173</v>
      </c>
      <c r="M10" s="32" t="s">
        <v>181</v>
      </c>
    </row>
    <row r="11" spans="1:13" s="33" customFormat="1" ht="132" customHeight="1">
      <c r="A11" s="31">
        <v>7</v>
      </c>
      <c r="B11" s="16" t="s">
        <v>102</v>
      </c>
      <c r="C11" s="12" t="s">
        <v>159</v>
      </c>
      <c r="D11" s="1" t="s">
        <v>200</v>
      </c>
      <c r="E11" s="2">
        <f>(F11+G11)/H11</f>
        <v>0.13187788702116476</v>
      </c>
      <c r="F11" s="3">
        <v>3727</v>
      </c>
      <c r="G11" s="3">
        <v>16</v>
      </c>
      <c r="H11" s="3">
        <f>39592*0.71687</f>
        <v>28382.317040000002</v>
      </c>
      <c r="I11" s="3">
        <f>25458*0.71687</f>
        <v>18250.07646</v>
      </c>
      <c r="J11" s="3">
        <f>H11-I11</f>
        <v>10132.240580000002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15356</v>
      </c>
      <c r="I12" s="3">
        <v>11620</v>
      </c>
      <c r="J12" s="3">
        <f t="shared" si="0"/>
        <v>3736</v>
      </c>
      <c r="K12" s="24" t="s">
        <v>18</v>
      </c>
      <c r="L12" s="24" t="s">
        <v>110</v>
      </c>
      <c r="M12" s="32" t="s">
        <v>181</v>
      </c>
    </row>
    <row r="13" spans="1:13" s="33" customFormat="1" ht="101.25" customHeight="1">
      <c r="A13" s="31">
        <v>9</v>
      </c>
      <c r="B13" s="16" t="s">
        <v>102</v>
      </c>
      <c r="C13" s="12" t="s">
        <v>133</v>
      </c>
      <c r="D13" s="1" t="s">
        <v>200</v>
      </c>
      <c r="E13" s="2" t="s">
        <v>109</v>
      </c>
      <c r="F13" s="3">
        <v>0</v>
      </c>
      <c r="G13" s="3">
        <v>0</v>
      </c>
      <c r="H13" s="3">
        <v>9129</v>
      </c>
      <c r="I13" s="3">
        <v>3885</v>
      </c>
      <c r="J13" s="3">
        <f t="shared" si="0"/>
        <v>5244</v>
      </c>
      <c r="K13" s="24" t="s">
        <v>18</v>
      </c>
      <c r="L13" s="24" t="s">
        <v>110</v>
      </c>
      <c r="M13" s="32" t="s">
        <v>181</v>
      </c>
    </row>
    <row r="14" spans="1:13" s="33" customFormat="1" ht="127.5" customHeight="1">
      <c r="A14" s="31">
        <v>10</v>
      </c>
      <c r="B14" s="16" t="s">
        <v>102</v>
      </c>
      <c r="C14" s="12" t="s">
        <v>82</v>
      </c>
      <c r="D14" s="1" t="s">
        <v>126</v>
      </c>
      <c r="E14" s="2">
        <v>0.29566567301137514</v>
      </c>
      <c r="F14" s="4">
        <v>201632</v>
      </c>
      <c r="G14" s="4">
        <v>25203</v>
      </c>
      <c r="H14" s="4">
        <v>772075</v>
      </c>
      <c r="I14" s="4">
        <v>230797</v>
      </c>
      <c r="J14" s="4">
        <f t="shared" si="0"/>
        <v>541278</v>
      </c>
      <c r="K14" s="22" t="s">
        <v>59</v>
      </c>
      <c r="L14" s="22" t="s">
        <v>48</v>
      </c>
      <c r="M14" s="32" t="s">
        <v>181</v>
      </c>
    </row>
    <row r="15" spans="1:13" s="33" customFormat="1" ht="99.75" customHeight="1">
      <c r="A15" s="31">
        <v>11</v>
      </c>
      <c r="B15" s="16" t="s">
        <v>102</v>
      </c>
      <c r="C15" s="12" t="s">
        <v>222</v>
      </c>
      <c r="D15" s="12" t="s">
        <v>148</v>
      </c>
      <c r="E15" s="2">
        <f t="shared" ref="E15:E35" si="1">(F15+G15)/H15</f>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172</v>
      </c>
      <c r="M17" s="32" t="s">
        <v>181</v>
      </c>
    </row>
    <row r="18" spans="1:13" s="33" customFormat="1" ht="135.75" customHeight="1">
      <c r="A18" s="31">
        <v>14</v>
      </c>
      <c r="B18" s="16" t="s">
        <v>94</v>
      </c>
      <c r="C18" s="12" t="s">
        <v>269</v>
      </c>
      <c r="D18" s="1" t="s">
        <v>202</v>
      </c>
      <c r="E18" s="2">
        <f t="shared" si="1"/>
        <v>0.19476749679879848</v>
      </c>
      <c r="F18" s="3">
        <v>6915</v>
      </c>
      <c r="G18" s="3">
        <v>182</v>
      </c>
      <c r="H18" s="3">
        <f>40408*0.90176</f>
        <v>36438.318079999997</v>
      </c>
      <c r="I18" s="34">
        <f>23396*0.90176</f>
        <v>21097.576959999999</v>
      </c>
      <c r="J18" s="34">
        <f t="shared" si="0"/>
        <v>15340.741119999999</v>
      </c>
      <c r="K18" s="22" t="s">
        <v>270</v>
      </c>
      <c r="L18" s="22" t="s">
        <v>118</v>
      </c>
      <c r="M18" s="32" t="s">
        <v>181</v>
      </c>
    </row>
    <row r="19" spans="1:13" s="33" customFormat="1" ht="114" customHeight="1">
      <c r="A19" s="31">
        <v>15</v>
      </c>
      <c r="B19" s="16" t="s">
        <v>94</v>
      </c>
      <c r="C19" s="12" t="s">
        <v>161</v>
      </c>
      <c r="D19" s="1" t="s">
        <v>203</v>
      </c>
      <c r="E19" s="2">
        <f t="shared" si="1"/>
        <v>0.24270453993687788</v>
      </c>
      <c r="F19" s="3">
        <v>9285</v>
      </c>
      <c r="G19" s="3">
        <v>712</v>
      </c>
      <c r="H19" s="3">
        <v>41190</v>
      </c>
      <c r="I19" s="34">
        <v>22886</v>
      </c>
      <c r="J19" s="34">
        <f t="shared" si="0"/>
        <v>18304</v>
      </c>
      <c r="K19" s="22" t="s">
        <v>58</v>
      </c>
      <c r="L19" s="22" t="s">
        <v>118</v>
      </c>
      <c r="M19" s="32" t="s">
        <v>181</v>
      </c>
    </row>
    <row r="20" spans="1:13" s="33" customFormat="1" ht="96" customHeight="1">
      <c r="A20" s="31">
        <v>16</v>
      </c>
      <c r="B20" s="16" t="s">
        <v>94</v>
      </c>
      <c r="C20" s="12" t="s">
        <v>162</v>
      </c>
      <c r="D20" s="1" t="s">
        <v>43</v>
      </c>
      <c r="E20" s="2">
        <f t="shared" si="1"/>
        <v>0.17376720683045827</v>
      </c>
      <c r="F20" s="3">
        <v>3989</v>
      </c>
      <c r="G20" s="3">
        <v>0</v>
      </c>
      <c r="H20" s="3">
        <v>22956</v>
      </c>
      <c r="I20" s="3">
        <v>11709</v>
      </c>
      <c r="J20" s="3">
        <f t="shared" si="0"/>
        <v>11247</v>
      </c>
      <c r="K20" s="22" t="s">
        <v>23</v>
      </c>
      <c r="L20" s="22" t="s">
        <v>110</v>
      </c>
      <c r="M20" s="32" t="s">
        <v>181</v>
      </c>
    </row>
    <row r="21" spans="1:13" s="33" customFormat="1" ht="108" customHeight="1">
      <c r="A21" s="31">
        <v>17</v>
      </c>
      <c r="B21" s="16" t="s">
        <v>94</v>
      </c>
      <c r="C21" s="12" t="s">
        <v>163</v>
      </c>
      <c r="D21" s="12" t="s">
        <v>117</v>
      </c>
      <c r="E21" s="2">
        <f t="shared" si="1"/>
        <v>9.6002640897905292E-2</v>
      </c>
      <c r="F21" s="3">
        <v>8625</v>
      </c>
      <c r="G21" s="3">
        <v>4171</v>
      </c>
      <c r="H21" s="3">
        <v>133288</v>
      </c>
      <c r="I21" s="3">
        <v>62080</v>
      </c>
      <c r="J21" s="3">
        <f t="shared" si="0"/>
        <v>71208</v>
      </c>
      <c r="K21" s="22" t="s">
        <v>68</v>
      </c>
      <c r="L21" s="22" t="s">
        <v>118</v>
      </c>
      <c r="M21" s="32" t="s">
        <v>181</v>
      </c>
    </row>
    <row r="22" spans="1:13" s="33" customFormat="1" ht="143.25" customHeight="1">
      <c r="A22" s="31">
        <v>18</v>
      </c>
      <c r="B22" s="16" t="s">
        <v>94</v>
      </c>
      <c r="C22" s="12" t="s">
        <v>164</v>
      </c>
      <c r="D22" s="12" t="s">
        <v>119</v>
      </c>
      <c r="E22" s="2">
        <f t="shared" si="1"/>
        <v>0.18098337561713701</v>
      </c>
      <c r="F22" s="38">
        <v>16099</v>
      </c>
      <c r="G22" s="38">
        <v>11651</v>
      </c>
      <c r="H22" s="38">
        <v>153329</v>
      </c>
      <c r="I22" s="39">
        <v>68321</v>
      </c>
      <c r="J22" s="39">
        <f t="shared" si="0"/>
        <v>85008</v>
      </c>
      <c r="K22" s="40" t="s">
        <v>63</v>
      </c>
      <c r="L22" s="22" t="s">
        <v>118</v>
      </c>
      <c r="M22" s="32" t="s">
        <v>181</v>
      </c>
    </row>
    <row r="23" spans="1:13" s="33" customFormat="1" ht="141.75" customHeight="1">
      <c r="A23" s="31">
        <v>19</v>
      </c>
      <c r="B23" s="16" t="s">
        <v>94</v>
      </c>
      <c r="C23" s="12" t="s">
        <v>165</v>
      </c>
      <c r="D23" s="12" t="s">
        <v>119</v>
      </c>
      <c r="E23" s="2">
        <f t="shared" si="1"/>
        <v>0.22919093271212257</v>
      </c>
      <c r="F23" s="3">
        <v>5070</v>
      </c>
      <c r="G23" s="3">
        <v>46</v>
      </c>
      <c r="H23" s="3">
        <v>22322</v>
      </c>
      <c r="I23" s="3">
        <v>13198</v>
      </c>
      <c r="J23" s="3">
        <f t="shared" si="0"/>
        <v>9124</v>
      </c>
      <c r="K23" s="22" t="s">
        <v>285</v>
      </c>
      <c r="L23" s="22" t="s">
        <v>118</v>
      </c>
      <c r="M23" s="32" t="s">
        <v>181</v>
      </c>
    </row>
    <row r="24" spans="1:13" s="33" customFormat="1" ht="142.5" customHeight="1">
      <c r="A24" s="31">
        <v>20</v>
      </c>
      <c r="B24" s="16" t="s">
        <v>94</v>
      </c>
      <c r="C24" s="12" t="s">
        <v>271</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32" t="s">
        <v>181</v>
      </c>
    </row>
    <row r="25" spans="1:13" s="33" customFormat="1" ht="151.5" customHeight="1">
      <c r="A25" s="31">
        <v>21</v>
      </c>
      <c r="B25" s="16" t="s">
        <v>94</v>
      </c>
      <c r="C25" s="12" t="s">
        <v>167</v>
      </c>
      <c r="D25" s="1" t="s">
        <v>138</v>
      </c>
      <c r="E25" s="2">
        <f t="shared" si="1"/>
        <v>0.40254651877635489</v>
      </c>
      <c r="F25" s="3">
        <v>78414</v>
      </c>
      <c r="G25" s="3">
        <v>14567</v>
      </c>
      <c r="H25" s="3">
        <v>230982</v>
      </c>
      <c r="I25" s="3">
        <v>44628</v>
      </c>
      <c r="J25" s="3">
        <f t="shared" si="0"/>
        <v>186354</v>
      </c>
      <c r="K25" s="22" t="s">
        <v>24</v>
      </c>
      <c r="L25" s="22" t="s">
        <v>47</v>
      </c>
      <c r="M25" s="32" t="s">
        <v>181</v>
      </c>
    </row>
    <row r="26" spans="1:13" s="33" customFormat="1" ht="154.5" customHeight="1">
      <c r="A26" s="31">
        <v>22</v>
      </c>
      <c r="B26" s="16" t="s">
        <v>94</v>
      </c>
      <c r="C26" s="12" t="s">
        <v>168</v>
      </c>
      <c r="D26" s="1" t="s">
        <v>40</v>
      </c>
      <c r="E26" s="2">
        <f t="shared" si="1"/>
        <v>0.53794810155609152</v>
      </c>
      <c r="F26" s="3">
        <v>208029</v>
      </c>
      <c r="G26" s="3">
        <v>141513</v>
      </c>
      <c r="H26" s="3">
        <v>649769</v>
      </c>
      <c r="I26" s="3">
        <v>195251</v>
      </c>
      <c r="J26" s="3">
        <f t="shared" si="0"/>
        <v>454518</v>
      </c>
      <c r="K26" s="22" t="s">
        <v>56</v>
      </c>
      <c r="L26" s="22" t="s">
        <v>41</v>
      </c>
      <c r="M26" s="32" t="s">
        <v>181</v>
      </c>
    </row>
    <row r="27" spans="1:13" s="33" customFormat="1" ht="309" customHeight="1">
      <c r="A27" s="31">
        <v>23</v>
      </c>
      <c r="B27" s="16" t="s">
        <v>101</v>
      </c>
      <c r="C27" s="1" t="s">
        <v>280</v>
      </c>
      <c r="D27" s="12" t="s">
        <v>129</v>
      </c>
      <c r="E27" s="2">
        <f t="shared" si="1"/>
        <v>0.41022469593898164</v>
      </c>
      <c r="F27" s="3">
        <v>1674</v>
      </c>
      <c r="G27" s="3">
        <v>316</v>
      </c>
      <c r="H27" s="3">
        <v>4851</v>
      </c>
      <c r="I27" s="3">
        <v>305</v>
      </c>
      <c r="J27" s="3">
        <f t="shared" si="0"/>
        <v>4546</v>
      </c>
      <c r="K27" s="22" t="s">
        <v>272</v>
      </c>
      <c r="L27" s="22" t="s">
        <v>182</v>
      </c>
      <c r="M27" s="32" t="s">
        <v>181</v>
      </c>
    </row>
    <row r="28" spans="1:13" s="33" customFormat="1" ht="97.5" customHeight="1">
      <c r="A28" s="31">
        <v>24</v>
      </c>
      <c r="B28" s="16" t="s">
        <v>101</v>
      </c>
      <c r="C28" s="1" t="s">
        <v>283</v>
      </c>
      <c r="D28" s="12" t="s">
        <v>130</v>
      </c>
      <c r="E28" s="2">
        <f t="shared" si="1"/>
        <v>0.5405482310537798</v>
      </c>
      <c r="F28" s="3">
        <v>65879</v>
      </c>
      <c r="G28" s="3">
        <v>2509</v>
      </c>
      <c r="H28" s="3">
        <v>126516</v>
      </c>
      <c r="I28" s="3">
        <v>63800</v>
      </c>
      <c r="J28" s="3">
        <f t="shared" si="0"/>
        <v>62716</v>
      </c>
      <c r="K28" s="22" t="s">
        <v>131</v>
      </c>
      <c r="L28" s="22" t="s">
        <v>183</v>
      </c>
      <c r="M28" s="32" t="s">
        <v>181</v>
      </c>
    </row>
    <row r="29" spans="1:13" s="33" customFormat="1" ht="153" customHeight="1">
      <c r="A29" s="31">
        <v>25</v>
      </c>
      <c r="B29" s="16" t="s">
        <v>97</v>
      </c>
      <c r="C29" s="1" t="s">
        <v>3</v>
      </c>
      <c r="D29" s="1" t="s">
        <v>122</v>
      </c>
      <c r="E29" s="2">
        <f t="shared" si="1"/>
        <v>8.5843601793100466E-2</v>
      </c>
      <c r="F29" s="3">
        <v>2255</v>
      </c>
      <c r="G29" s="3">
        <v>1709</v>
      </c>
      <c r="H29" s="3">
        <v>46177</v>
      </c>
      <c r="I29" s="3">
        <v>21590</v>
      </c>
      <c r="J29" s="3">
        <f t="shared" si="0"/>
        <v>24587</v>
      </c>
      <c r="K29" s="22" t="s">
        <v>184</v>
      </c>
      <c r="L29" s="22" t="s">
        <v>185</v>
      </c>
      <c r="M29" s="32" t="s">
        <v>181</v>
      </c>
    </row>
    <row r="30" spans="1:13" s="33" customFormat="1" ht="127.5" customHeight="1">
      <c r="A30" s="31">
        <v>26</v>
      </c>
      <c r="B30" s="16" t="s">
        <v>97</v>
      </c>
      <c r="C30" s="1" t="s">
        <v>211</v>
      </c>
      <c r="D30" s="1" t="s">
        <v>123</v>
      </c>
      <c r="E30" s="2">
        <f t="shared" si="1"/>
        <v>0.17678022237993848</v>
      </c>
      <c r="F30" s="3">
        <v>3985</v>
      </c>
      <c r="G30" s="3">
        <v>7971</v>
      </c>
      <c r="H30" s="3">
        <v>67632</v>
      </c>
      <c r="I30" s="3">
        <f>22521*0.93056</f>
        <v>20957.141760000002</v>
      </c>
      <c r="J30" s="3">
        <f t="shared" si="0"/>
        <v>46674.858240000001</v>
      </c>
      <c r="K30" s="22" t="s">
        <v>186</v>
      </c>
      <c r="L30" s="22" t="s">
        <v>187</v>
      </c>
      <c r="M30" s="32" t="s">
        <v>181</v>
      </c>
    </row>
    <row r="31" spans="1:13" s="33" customFormat="1" ht="210.75" customHeight="1">
      <c r="A31" s="31">
        <v>27</v>
      </c>
      <c r="B31" s="16" t="s">
        <v>97</v>
      </c>
      <c r="C31" s="1" t="s">
        <v>4</v>
      </c>
      <c r="D31" s="1" t="s">
        <v>123</v>
      </c>
      <c r="E31" s="2">
        <f>(F31+G31)/H31</f>
        <v>0.14158479679150229</v>
      </c>
      <c r="F31" s="3">
        <v>12956</v>
      </c>
      <c r="G31" s="3">
        <v>0</v>
      </c>
      <c r="H31" s="3">
        <v>91507</v>
      </c>
      <c r="I31" s="3">
        <v>27461</v>
      </c>
      <c r="J31" s="3">
        <f t="shared" si="0"/>
        <v>64046</v>
      </c>
      <c r="K31" s="22" t="s">
        <v>107</v>
      </c>
      <c r="L31" s="22" t="s">
        <v>188</v>
      </c>
      <c r="M31" s="32" t="s">
        <v>181</v>
      </c>
    </row>
    <row r="32" spans="1:13" s="33" customFormat="1" ht="132.75" customHeight="1">
      <c r="A32" s="31">
        <v>28</v>
      </c>
      <c r="B32" s="16" t="s">
        <v>97</v>
      </c>
      <c r="C32" s="1" t="s">
        <v>5</v>
      </c>
      <c r="D32" s="1" t="s">
        <v>198</v>
      </c>
      <c r="E32" s="2">
        <f t="shared" si="1"/>
        <v>8.9809630459126544E-2</v>
      </c>
      <c r="F32" s="3">
        <v>4010</v>
      </c>
      <c r="G32" s="3">
        <v>0</v>
      </c>
      <c r="H32" s="3">
        <v>44650</v>
      </c>
      <c r="I32" s="3">
        <v>24596</v>
      </c>
      <c r="J32" s="3">
        <f t="shared" si="0"/>
        <v>20054</v>
      </c>
      <c r="K32" s="22" t="s">
        <v>189</v>
      </c>
      <c r="L32" s="22" t="s">
        <v>110</v>
      </c>
      <c r="M32" s="32" t="s">
        <v>181</v>
      </c>
    </row>
    <row r="33" spans="1:13" s="33" customFormat="1" ht="131.25" customHeight="1">
      <c r="A33" s="31">
        <v>29</v>
      </c>
      <c r="B33" s="16" t="s">
        <v>97</v>
      </c>
      <c r="C33" s="12" t="s">
        <v>6</v>
      </c>
      <c r="D33" s="1" t="s">
        <v>190</v>
      </c>
      <c r="E33" s="2">
        <f t="shared" si="1"/>
        <v>0.32193411863507782</v>
      </c>
      <c r="F33" s="3">
        <v>106041</v>
      </c>
      <c r="G33" s="3">
        <v>10494</v>
      </c>
      <c r="H33" s="3">
        <v>361984</v>
      </c>
      <c r="I33" s="3">
        <v>132871</v>
      </c>
      <c r="J33" s="3">
        <f t="shared" si="0"/>
        <v>229113</v>
      </c>
      <c r="K33" s="22" t="s">
        <v>25</v>
      </c>
      <c r="L33" s="22" t="s">
        <v>39</v>
      </c>
      <c r="M33" s="32" t="s">
        <v>181</v>
      </c>
    </row>
    <row r="34" spans="1:13" s="33" customFormat="1" ht="104.25" customHeight="1">
      <c r="A34" s="31">
        <v>30</v>
      </c>
      <c r="B34" s="16" t="s">
        <v>93</v>
      </c>
      <c r="C34" s="12" t="s">
        <v>276</v>
      </c>
      <c r="D34" s="1" t="s">
        <v>111</v>
      </c>
      <c r="E34" s="44">
        <f t="shared" si="1"/>
        <v>0</v>
      </c>
      <c r="F34" s="3">
        <v>0</v>
      </c>
      <c r="G34" s="3">
        <v>0</v>
      </c>
      <c r="H34" s="3">
        <v>16757</v>
      </c>
      <c r="I34" s="3">
        <v>9563</v>
      </c>
      <c r="J34" s="3">
        <f t="shared" si="0"/>
        <v>7194</v>
      </c>
      <c r="K34" s="22" t="s">
        <v>265</v>
      </c>
      <c r="L34" s="22" t="s">
        <v>110</v>
      </c>
      <c r="M34" s="32" t="s">
        <v>181</v>
      </c>
    </row>
    <row r="35" spans="1:13" s="33" customFormat="1" ht="90" customHeight="1">
      <c r="A35" s="31">
        <v>31</v>
      </c>
      <c r="B35" s="16" t="s">
        <v>93</v>
      </c>
      <c r="C35" s="12" t="s">
        <v>72</v>
      </c>
      <c r="D35" s="1" t="s">
        <v>42</v>
      </c>
      <c r="E35" s="44">
        <f t="shared" si="1"/>
        <v>0</v>
      </c>
      <c r="F35" s="3">
        <v>0</v>
      </c>
      <c r="G35" s="3">
        <v>0</v>
      </c>
      <c r="H35" s="3">
        <v>58506</v>
      </c>
      <c r="I35" s="3">
        <v>33083</v>
      </c>
      <c r="J35" s="3">
        <f t="shared" si="0"/>
        <v>25423</v>
      </c>
      <c r="K35" s="24" t="s">
        <v>18</v>
      </c>
      <c r="L35" s="24" t="s">
        <v>110</v>
      </c>
      <c r="M35" s="32" t="s">
        <v>181</v>
      </c>
    </row>
    <row r="36" spans="1:13" s="33" customFormat="1" ht="148.5" customHeight="1">
      <c r="A36" s="31">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32" t="s">
        <v>181</v>
      </c>
    </row>
    <row r="37" spans="1:13" s="33" customFormat="1" ht="143.25" customHeight="1">
      <c r="A37" s="31">
        <v>33</v>
      </c>
      <c r="B37" s="16" t="s">
        <v>93</v>
      </c>
      <c r="C37" s="12" t="s">
        <v>113</v>
      </c>
      <c r="D37" s="1" t="s">
        <v>114</v>
      </c>
      <c r="E37" s="2">
        <f>(F37+G37)/H37</f>
        <v>0.13623164414647437</v>
      </c>
      <c r="F37" s="42">
        <v>19751</v>
      </c>
      <c r="G37" s="42">
        <v>0</v>
      </c>
      <c r="H37" s="42">
        <v>144981</v>
      </c>
      <c r="I37" s="42">
        <v>82256</v>
      </c>
      <c r="J37" s="42">
        <f t="shared" si="0"/>
        <v>62725</v>
      </c>
      <c r="K37" s="22" t="s">
        <v>20</v>
      </c>
      <c r="L37" s="22" t="s">
        <v>110</v>
      </c>
      <c r="M37" s="32" t="s">
        <v>181</v>
      </c>
    </row>
    <row r="38" spans="1:13" s="33" customFormat="1" ht="225.75" customHeight="1">
      <c r="A38" s="31">
        <v>34</v>
      </c>
      <c r="B38" s="16" t="s">
        <v>93</v>
      </c>
      <c r="C38" s="12" t="s">
        <v>212</v>
      </c>
      <c r="D38" s="1" t="s">
        <v>115</v>
      </c>
      <c r="E38" s="2">
        <f>(F38+G38)/H38</f>
        <v>0.15526597517139676</v>
      </c>
      <c r="F38" s="3">
        <v>23163</v>
      </c>
      <c r="G38" s="3">
        <v>86336</v>
      </c>
      <c r="H38" s="34">
        <v>705235</v>
      </c>
      <c r="I38" s="3">
        <f>282383*0.92537</f>
        <v>261308.75671000002</v>
      </c>
      <c r="J38" s="3">
        <f t="shared" si="0"/>
        <v>443926.24329000001</v>
      </c>
      <c r="K38" s="22" t="s">
        <v>21</v>
      </c>
      <c r="L38" s="22" t="s">
        <v>158</v>
      </c>
      <c r="M38" s="32" t="s">
        <v>181</v>
      </c>
    </row>
    <row r="39" spans="1:13" s="33" customFormat="1" ht="94.5" customHeight="1">
      <c r="A39" s="31">
        <v>35</v>
      </c>
      <c r="B39" s="16" t="s">
        <v>93</v>
      </c>
      <c r="C39" s="1" t="s">
        <v>267</v>
      </c>
      <c r="D39" s="1" t="s">
        <v>170</v>
      </c>
      <c r="E39" s="2">
        <f>(F39+G39)/H39</f>
        <v>0.1474388623726812</v>
      </c>
      <c r="F39" s="3">
        <v>8138</v>
      </c>
      <c r="G39" s="3">
        <v>6844</v>
      </c>
      <c r="H39" s="3">
        <v>101615</v>
      </c>
      <c r="I39" s="3">
        <v>22941</v>
      </c>
      <c r="J39" s="3">
        <f t="shared" si="0"/>
        <v>78674</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9240*0.27168</f>
        <v>2510.3231999999998</v>
      </c>
      <c r="J40" s="3">
        <f t="shared" si="0"/>
        <v>1606.6768000000002</v>
      </c>
      <c r="K40" s="24" t="s">
        <v>18</v>
      </c>
      <c r="L40" s="24" t="s">
        <v>110</v>
      </c>
      <c r="M40" s="32" t="s">
        <v>181</v>
      </c>
    </row>
    <row r="41" spans="1:13" s="33" customFormat="1" ht="109.5" customHeight="1">
      <c r="A41" s="31">
        <v>37</v>
      </c>
      <c r="B41" s="16" t="s">
        <v>93</v>
      </c>
      <c r="C41" s="1" t="s">
        <v>213</v>
      </c>
      <c r="D41" s="1" t="s">
        <v>171</v>
      </c>
      <c r="E41" s="2">
        <f t="shared" ref="E41:E48" si="2">(F41+G41)/H41</f>
        <v>0.40402412871707244</v>
      </c>
      <c r="F41" s="3">
        <v>70458</v>
      </c>
      <c r="G41" s="3">
        <v>3</v>
      </c>
      <c r="H41" s="3">
        <v>174398</v>
      </c>
      <c r="I41" s="3">
        <v>86795</v>
      </c>
      <c r="J41" s="3">
        <f t="shared" si="0"/>
        <v>87603</v>
      </c>
      <c r="K41" s="22" t="s">
        <v>193</v>
      </c>
      <c r="L41" s="22" t="s">
        <v>194</v>
      </c>
      <c r="M41" s="32" t="s">
        <v>181</v>
      </c>
    </row>
    <row r="42" spans="1:13" s="33" customFormat="1" ht="92.25" customHeight="1">
      <c r="A42" s="31">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32" t="s">
        <v>181</v>
      </c>
    </row>
    <row r="43" spans="1:13" s="33" customFormat="1" ht="67.5" customHeight="1">
      <c r="A43" s="31">
        <v>39</v>
      </c>
      <c r="B43" s="16" t="s">
        <v>93</v>
      </c>
      <c r="C43" s="12" t="s">
        <v>83</v>
      </c>
      <c r="D43" s="12" t="s">
        <v>143</v>
      </c>
      <c r="E43" s="2">
        <f>(F43+G43)/H43</f>
        <v>0.96679959195029208</v>
      </c>
      <c r="F43" s="3">
        <v>31275</v>
      </c>
      <c r="G43" s="3">
        <v>0</v>
      </c>
      <c r="H43" s="3">
        <v>32349</v>
      </c>
      <c r="I43" s="3">
        <v>8375</v>
      </c>
      <c r="J43" s="3">
        <f t="shared" si="0"/>
        <v>23974</v>
      </c>
      <c r="K43" s="22" t="s">
        <v>61</v>
      </c>
      <c r="L43" s="22" t="s">
        <v>110</v>
      </c>
      <c r="M43" s="32" t="s">
        <v>181</v>
      </c>
    </row>
    <row r="44" spans="1:13" s="33" customFormat="1" ht="107.25" customHeight="1">
      <c r="A44" s="31">
        <v>40</v>
      </c>
      <c r="B44" s="16" t="s">
        <v>93</v>
      </c>
      <c r="C44" s="1" t="s">
        <v>228</v>
      </c>
      <c r="D44" s="1" t="s">
        <v>139</v>
      </c>
      <c r="E44" s="2">
        <f t="shared" si="2"/>
        <v>0.49469839937950605</v>
      </c>
      <c r="F44" s="3">
        <v>310359</v>
      </c>
      <c r="G44" s="3">
        <v>9185</v>
      </c>
      <c r="H44" s="3">
        <v>645937</v>
      </c>
      <c r="I44" s="3">
        <f>327959*0.9542</f>
        <v>312938.47779999999</v>
      </c>
      <c r="J44" s="3">
        <f t="shared" si="0"/>
        <v>332998.52220000001</v>
      </c>
      <c r="K44" s="22" t="s">
        <v>266</v>
      </c>
      <c r="L44" s="22" t="s">
        <v>110</v>
      </c>
      <c r="M44" s="32" t="s">
        <v>181</v>
      </c>
    </row>
    <row r="45" spans="1:13" s="33" customFormat="1" ht="105.75" customHeight="1">
      <c r="A45" s="31">
        <v>41</v>
      </c>
      <c r="B45" s="16" t="s">
        <v>93</v>
      </c>
      <c r="C45" s="1" t="s">
        <v>277</v>
      </c>
      <c r="D45" s="1" t="s">
        <v>278</v>
      </c>
      <c r="E45" s="2" t="s">
        <v>278</v>
      </c>
      <c r="F45" s="3" t="s">
        <v>278</v>
      </c>
      <c r="G45" s="3" t="s">
        <v>278</v>
      </c>
      <c r="H45" s="3" t="s">
        <v>278</v>
      </c>
      <c r="I45" s="3" t="s">
        <v>278</v>
      </c>
      <c r="J45" s="3" t="s">
        <v>109</v>
      </c>
      <c r="K45" s="22" t="s">
        <v>279</v>
      </c>
      <c r="L45" s="22" t="s">
        <v>278</v>
      </c>
      <c r="M45" s="32" t="s">
        <v>278</v>
      </c>
    </row>
    <row r="46" spans="1:13" s="33" customFormat="1" ht="92.25" customHeight="1">
      <c r="A46" s="31">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32" t="s">
        <v>181</v>
      </c>
    </row>
    <row r="47" spans="1:13" s="35" customFormat="1" ht="182.25" customHeight="1">
      <c r="A47" s="31">
        <v>43</v>
      </c>
      <c r="B47" s="16" t="s">
        <v>98</v>
      </c>
      <c r="C47" s="12" t="s">
        <v>7</v>
      </c>
      <c r="D47" s="1" t="s">
        <v>127</v>
      </c>
      <c r="E47" s="2">
        <f>(F47+G47)/H47</f>
        <v>0.35769005541655147</v>
      </c>
      <c r="F47" s="3">
        <v>365061</v>
      </c>
      <c r="G47" s="3">
        <v>51517</v>
      </c>
      <c r="H47" s="3">
        <v>1164634</v>
      </c>
      <c r="I47" s="3">
        <v>385327</v>
      </c>
      <c r="J47" s="3">
        <f t="shared" si="0"/>
        <v>779307</v>
      </c>
      <c r="K47" s="24" t="s">
        <v>263</v>
      </c>
      <c r="L47" s="22" t="s">
        <v>128</v>
      </c>
      <c r="M47" s="32" t="s">
        <v>181</v>
      </c>
    </row>
    <row r="48" spans="1:13" s="35" customFormat="1" ht="180" customHeight="1">
      <c r="A48" s="31">
        <v>44</v>
      </c>
      <c r="B48" s="16" t="s">
        <v>98</v>
      </c>
      <c r="C48" s="12" t="s">
        <v>8</v>
      </c>
      <c r="D48" s="1" t="s">
        <v>89</v>
      </c>
      <c r="E48" s="2">
        <f t="shared" si="2"/>
        <v>0.12235377513492106</v>
      </c>
      <c r="F48" s="3">
        <v>67966</v>
      </c>
      <c r="G48" s="3">
        <v>17301</v>
      </c>
      <c r="H48" s="3">
        <v>696889</v>
      </c>
      <c r="I48" s="3">
        <v>248455</v>
      </c>
      <c r="J48" s="3">
        <f t="shared" si="0"/>
        <v>448434</v>
      </c>
      <c r="K48" s="43" t="s">
        <v>284</v>
      </c>
      <c r="L48" s="22" t="s">
        <v>128</v>
      </c>
      <c r="M48" s="32" t="s">
        <v>181</v>
      </c>
    </row>
    <row r="49" spans="1:13" s="35" customFormat="1" ht="127.5" customHeight="1">
      <c r="A49" s="31">
        <v>45</v>
      </c>
      <c r="B49" s="16" t="s">
        <v>98</v>
      </c>
      <c r="C49" s="12" t="s">
        <v>9</v>
      </c>
      <c r="D49" s="1" t="s">
        <v>89</v>
      </c>
      <c r="E49" s="2" t="s">
        <v>109</v>
      </c>
      <c r="F49" s="3">
        <v>664</v>
      </c>
      <c r="G49" s="3">
        <v>0</v>
      </c>
      <c r="H49" s="3">
        <v>421951</v>
      </c>
      <c r="I49" s="3">
        <v>212158</v>
      </c>
      <c r="J49" s="3">
        <f t="shared" si="0"/>
        <v>209793</v>
      </c>
      <c r="K49" s="24" t="s">
        <v>18</v>
      </c>
      <c r="L49" s="24" t="s">
        <v>110</v>
      </c>
      <c r="M49" s="32" t="s">
        <v>181</v>
      </c>
    </row>
    <row r="50" spans="1:13" s="33" customFormat="1" ht="136.5" customHeight="1">
      <c r="A50" s="31">
        <v>46</v>
      </c>
      <c r="B50" s="16" t="s">
        <v>98</v>
      </c>
      <c r="C50" s="12" t="s">
        <v>217</v>
      </c>
      <c r="D50" s="1" t="s">
        <v>124</v>
      </c>
      <c r="E50" s="2">
        <f t="shared" ref="E50:E58" si="3">(F50+G50)/H50</f>
        <v>0.75012933264355919</v>
      </c>
      <c r="F50" s="3">
        <v>2750</v>
      </c>
      <c r="G50" s="3">
        <v>150</v>
      </c>
      <c r="H50" s="3">
        <v>3866</v>
      </c>
      <c r="I50" s="3">
        <v>3280</v>
      </c>
      <c r="J50" s="3">
        <f t="shared" si="0"/>
        <v>586</v>
      </c>
      <c r="K50" s="17" t="s">
        <v>26</v>
      </c>
      <c r="L50" s="18" t="s">
        <v>53</v>
      </c>
      <c r="M50" s="32" t="s">
        <v>181</v>
      </c>
    </row>
    <row r="51" spans="1:13" s="33" customFormat="1" ht="125.25" customHeight="1">
      <c r="A51" s="31">
        <v>47</v>
      </c>
      <c r="B51" s="16" t="s">
        <v>98</v>
      </c>
      <c r="C51" s="12" t="s">
        <v>218</v>
      </c>
      <c r="D51" s="1" t="s">
        <v>124</v>
      </c>
      <c r="E51" s="2">
        <f t="shared" si="3"/>
        <v>0.16192437289404718</v>
      </c>
      <c r="F51" s="3">
        <v>2595</v>
      </c>
      <c r="G51" s="3">
        <v>0</v>
      </c>
      <c r="H51" s="3">
        <v>16026</v>
      </c>
      <c r="I51" s="3">
        <v>4373</v>
      </c>
      <c r="J51" s="3">
        <f t="shared" si="0"/>
        <v>11653</v>
      </c>
      <c r="K51" s="17" t="s">
        <v>26</v>
      </c>
      <c r="L51" s="18" t="s">
        <v>180</v>
      </c>
      <c r="M51" s="32" t="s">
        <v>181</v>
      </c>
    </row>
    <row r="52" spans="1:13" s="33" customFormat="1" ht="81.75" customHeight="1">
      <c r="A52" s="31">
        <v>48</v>
      </c>
      <c r="B52" s="16" t="s">
        <v>98</v>
      </c>
      <c r="C52" s="12" t="s">
        <v>205</v>
      </c>
      <c r="D52" s="1" t="s">
        <v>124</v>
      </c>
      <c r="E52" s="2">
        <f>(F52+G52)/H52</f>
        <v>0.82974079126875855</v>
      </c>
      <c r="F52" s="3">
        <v>3587</v>
      </c>
      <c r="G52" s="3">
        <v>2495</v>
      </c>
      <c r="H52" s="3">
        <v>7330</v>
      </c>
      <c r="I52" s="3">
        <v>5023</v>
      </c>
      <c r="J52" s="3">
        <f>H52-I52</f>
        <v>2307</v>
      </c>
      <c r="K52" s="22" t="s">
        <v>176</v>
      </c>
      <c r="L52" s="18" t="s">
        <v>110</v>
      </c>
      <c r="M52" s="32" t="s">
        <v>181</v>
      </c>
    </row>
    <row r="53" spans="1:13" s="33" customFormat="1" ht="132.75" customHeight="1">
      <c r="A53" s="31">
        <v>49</v>
      </c>
      <c r="B53" s="16" t="s">
        <v>98</v>
      </c>
      <c r="C53" s="12" t="s">
        <v>219</v>
      </c>
      <c r="D53" s="12" t="s">
        <v>124</v>
      </c>
      <c r="E53" s="2" t="e">
        <f t="shared" si="3"/>
        <v>#DIV/0!</v>
      </c>
      <c r="F53" s="3"/>
      <c r="G53" s="3"/>
      <c r="H53" s="3"/>
      <c r="I53" s="3"/>
      <c r="J53" s="3">
        <f t="shared" si="0"/>
        <v>0</v>
      </c>
      <c r="K53" s="24" t="s">
        <v>27</v>
      </c>
      <c r="L53" s="22" t="s">
        <v>53</v>
      </c>
      <c r="M53" s="32" t="s">
        <v>181</v>
      </c>
    </row>
    <row r="54" spans="1:13" s="33" customFormat="1" ht="90" customHeight="1">
      <c r="A54" s="31">
        <v>50</v>
      </c>
      <c r="B54" s="16" t="s">
        <v>98</v>
      </c>
      <c r="C54" s="12" t="s">
        <v>69</v>
      </c>
      <c r="D54" s="12" t="s">
        <v>206</v>
      </c>
      <c r="E54" s="2">
        <f t="shared" si="3"/>
        <v>0.29203680203045684</v>
      </c>
      <c r="F54" s="3">
        <v>1839</v>
      </c>
      <c r="G54" s="3">
        <v>2</v>
      </c>
      <c r="H54" s="3">
        <v>6304</v>
      </c>
      <c r="I54" s="3">
        <v>3533</v>
      </c>
      <c r="J54" s="3">
        <f t="shared" si="0"/>
        <v>2771</v>
      </c>
      <c r="K54" s="22" t="s">
        <v>70</v>
      </c>
      <c r="L54" s="24" t="s">
        <v>179</v>
      </c>
      <c r="M54" s="32" t="s">
        <v>181</v>
      </c>
    </row>
    <row r="55" spans="1:13" s="33" customFormat="1" ht="84.75" customHeight="1">
      <c r="A55" s="31">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32" t="s">
        <v>181</v>
      </c>
    </row>
    <row r="56" spans="1:13" s="33" customFormat="1" ht="96.75" customHeight="1">
      <c r="A56" s="31">
        <v>52</v>
      </c>
      <c r="B56" s="16" t="s">
        <v>99</v>
      </c>
      <c r="C56" s="1" t="s">
        <v>12</v>
      </c>
      <c r="D56" s="1" t="s">
        <v>88</v>
      </c>
      <c r="E56" s="2">
        <f t="shared" si="3"/>
        <v>0.87099811676082861</v>
      </c>
      <c r="F56" s="3">
        <v>896</v>
      </c>
      <c r="G56" s="3">
        <v>29</v>
      </c>
      <c r="H56" s="3">
        <v>1062</v>
      </c>
      <c r="I56" s="3">
        <v>630</v>
      </c>
      <c r="J56" s="3">
        <f t="shared" si="0"/>
        <v>432</v>
      </c>
      <c r="K56" s="17" t="s">
        <v>31</v>
      </c>
      <c r="L56" s="18" t="s">
        <v>157</v>
      </c>
      <c r="M56" s="32" t="s">
        <v>181</v>
      </c>
    </row>
    <row r="57" spans="1:13" s="33" customFormat="1" ht="100.5" customHeight="1">
      <c r="A57" s="31">
        <v>53</v>
      </c>
      <c r="B57" s="16" t="s">
        <v>99</v>
      </c>
      <c r="C57" s="1" t="s">
        <v>11</v>
      </c>
      <c r="D57" s="1" t="s">
        <v>88</v>
      </c>
      <c r="E57" s="2">
        <f t="shared" si="3"/>
        <v>0.90386427898209232</v>
      </c>
      <c r="F57" s="3">
        <v>4795</v>
      </c>
      <c r="G57" s="3">
        <v>0</v>
      </c>
      <c r="H57" s="3">
        <v>5305</v>
      </c>
      <c r="I57" s="3">
        <v>3151</v>
      </c>
      <c r="J57" s="3">
        <f t="shared" si="0"/>
        <v>2154</v>
      </c>
      <c r="K57" s="24" t="s">
        <v>30</v>
      </c>
      <c r="L57" s="24" t="s">
        <v>110</v>
      </c>
      <c r="M57" s="32" t="s">
        <v>181</v>
      </c>
    </row>
    <row r="58" spans="1:13" s="33" customFormat="1" ht="86.25" customHeight="1">
      <c r="A58" s="31">
        <v>54</v>
      </c>
      <c r="B58" s="16" t="s">
        <v>99</v>
      </c>
      <c r="C58" s="1" t="s">
        <v>156</v>
      </c>
      <c r="D58" s="1" t="s">
        <v>142</v>
      </c>
      <c r="E58" s="2">
        <f t="shared" si="3"/>
        <v>1.09596398736476</v>
      </c>
      <c r="F58" s="3">
        <v>199152</v>
      </c>
      <c r="G58" s="3">
        <v>0</v>
      </c>
      <c r="H58" s="3">
        <v>181714</v>
      </c>
      <c r="I58" s="3">
        <v>100723</v>
      </c>
      <c r="J58" s="3">
        <f t="shared" si="0"/>
        <v>80991</v>
      </c>
      <c r="K58" s="24" t="s">
        <v>32</v>
      </c>
      <c r="L58" s="24" t="s">
        <v>110</v>
      </c>
      <c r="M58" s="32" t="s">
        <v>181</v>
      </c>
    </row>
    <row r="59" spans="1:13" s="33" customFormat="1" ht="85.5" customHeight="1">
      <c r="A59" s="31">
        <v>55</v>
      </c>
      <c r="B59" s="16" t="s">
        <v>92</v>
      </c>
      <c r="C59" s="12" t="s">
        <v>0</v>
      </c>
      <c r="D59" s="1" t="s">
        <v>37</v>
      </c>
      <c r="E59" s="2" t="s">
        <v>109</v>
      </c>
      <c r="F59" s="3">
        <v>0</v>
      </c>
      <c r="G59" s="3">
        <v>0</v>
      </c>
      <c r="H59" s="3">
        <v>33675</v>
      </c>
      <c r="I59" s="3">
        <v>20145</v>
      </c>
      <c r="J59" s="3">
        <f t="shared" si="0"/>
        <v>13530</v>
      </c>
      <c r="K59" s="17" t="s">
        <v>18</v>
      </c>
      <c r="L59" s="17" t="s">
        <v>110</v>
      </c>
      <c r="M59" s="32" t="s">
        <v>181</v>
      </c>
    </row>
    <row r="60" spans="1:13" s="33" customFormat="1" ht="107.25" customHeight="1">
      <c r="A60" s="31">
        <v>56</v>
      </c>
      <c r="B60" s="16" t="s">
        <v>95</v>
      </c>
      <c r="C60" s="1" t="s">
        <v>220</v>
      </c>
      <c r="D60" s="12" t="s">
        <v>120</v>
      </c>
      <c r="E60" s="2">
        <f>(F60+G60)/H60</f>
        <v>0.23597946287519747</v>
      </c>
      <c r="F60" s="3">
        <v>3525</v>
      </c>
      <c r="G60" s="42">
        <v>60</v>
      </c>
      <c r="H60" s="3">
        <v>15192</v>
      </c>
      <c r="I60" s="3">
        <f>10557*0.9727</f>
        <v>10268.793900000001</v>
      </c>
      <c r="J60" s="3">
        <f t="shared" si="0"/>
        <v>4923.2060999999994</v>
      </c>
      <c r="K60" s="22" t="s">
        <v>62</v>
      </c>
      <c r="L60" s="22" t="s">
        <v>110</v>
      </c>
      <c r="M60" s="32" t="s">
        <v>181</v>
      </c>
    </row>
    <row r="61" spans="1:13" s="33" customFormat="1" ht="125.25" customHeight="1">
      <c r="A61" s="31">
        <v>57</v>
      </c>
      <c r="B61" s="16" t="s">
        <v>96</v>
      </c>
      <c r="C61" s="1" t="s">
        <v>1</v>
      </c>
      <c r="D61" s="1" t="s">
        <v>121</v>
      </c>
      <c r="E61" s="2">
        <f>(F61+G61)/H61</f>
        <v>0.2107336697771853</v>
      </c>
      <c r="F61" s="3">
        <v>17705</v>
      </c>
      <c r="G61" s="3">
        <v>0</v>
      </c>
      <c r="H61" s="3">
        <v>84016</v>
      </c>
      <c r="I61" s="3">
        <v>30411</v>
      </c>
      <c r="J61" s="3">
        <f t="shared" si="0"/>
        <v>53605</v>
      </c>
      <c r="K61" s="22" t="s">
        <v>195</v>
      </c>
      <c r="L61" s="22" t="s">
        <v>110</v>
      </c>
      <c r="M61" s="32" t="s">
        <v>181</v>
      </c>
    </row>
    <row r="62" spans="1:13" s="33" customFormat="1" ht="123" customHeight="1">
      <c r="A62" s="31">
        <v>58</v>
      </c>
      <c r="B62" s="16" t="s">
        <v>96</v>
      </c>
      <c r="C62" s="1" t="s">
        <v>2</v>
      </c>
      <c r="D62" s="1" t="s">
        <v>121</v>
      </c>
      <c r="E62" s="2">
        <f>(F62+G62)/H62</f>
        <v>0.3162936692348457</v>
      </c>
      <c r="F62" s="3">
        <v>38795</v>
      </c>
      <c r="G62" s="3">
        <v>0</v>
      </c>
      <c r="H62" s="3">
        <v>122655</v>
      </c>
      <c r="I62" s="3">
        <v>37055</v>
      </c>
      <c r="J62" s="3">
        <f t="shared" si="0"/>
        <v>85600</v>
      </c>
      <c r="K62" s="22" t="s">
        <v>196</v>
      </c>
      <c r="L62" s="22" t="s">
        <v>110</v>
      </c>
      <c r="M62" s="32" t="s">
        <v>181</v>
      </c>
    </row>
    <row r="63" spans="1:13" s="33" customFormat="1" ht="97.5" customHeight="1">
      <c r="A63" s="31">
        <v>59</v>
      </c>
      <c r="B63" s="16" t="s">
        <v>96</v>
      </c>
      <c r="C63" s="12" t="s">
        <v>227</v>
      </c>
      <c r="D63" s="1" t="s">
        <v>200</v>
      </c>
      <c r="E63" s="2" t="s">
        <v>109</v>
      </c>
      <c r="F63" s="3">
        <v>0</v>
      </c>
      <c r="G63" s="3">
        <v>0</v>
      </c>
      <c r="H63" s="3">
        <f>8975*0.89111</f>
        <v>7997.7122499999996</v>
      </c>
      <c r="I63" s="3">
        <f>5517*0.89111</f>
        <v>4916.2538699999996</v>
      </c>
      <c r="J63" s="3">
        <f t="shared" si="0"/>
        <v>3081.45838</v>
      </c>
      <c r="K63" s="22" t="s">
        <v>18</v>
      </c>
      <c r="L63" s="22" t="s">
        <v>110</v>
      </c>
      <c r="M63" s="32" t="s">
        <v>181</v>
      </c>
    </row>
    <row r="64" spans="1:13" s="33" customFormat="1" ht="108.75" customHeight="1">
      <c r="A64" s="31">
        <v>60</v>
      </c>
      <c r="B64" s="16" t="s">
        <v>96</v>
      </c>
      <c r="C64" s="12" t="s">
        <v>282</v>
      </c>
      <c r="D64" s="12" t="s">
        <v>146</v>
      </c>
      <c r="E64" s="2">
        <f>(F64+G64)/H64</f>
        <v>0.37738320979141526</v>
      </c>
      <c r="F64" s="3">
        <v>32838</v>
      </c>
      <c r="G64" s="3">
        <v>0</v>
      </c>
      <c r="H64" s="3">
        <v>87015</v>
      </c>
      <c r="I64" s="3">
        <v>31903</v>
      </c>
      <c r="J64" s="3">
        <f t="shared" si="0"/>
        <v>55112</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2DE5E7C6-AE47-4EE6-8A44-2588C73E339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AC5D4131-12C8-4117-9087-BAF7435F9B53}"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7F5C8E7A-36EF-49B6-8AD1-0AE683E12EE0}"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5"/>
      <headerFooter alignWithMargins="0"/>
      <autoFilter ref="B1:L1"/>
    </customSheetView>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6"/>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7"/>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2"/>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7B95FA94-D01D-4528-A96E-188FD548573A}"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2"/>
      <headerFooter alignWithMargins="0"/>
      <autoFilter ref="B1:L1"/>
    </customSheetView>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4"/>
  <headerFooter alignWithMargins="0"/>
  <drawing r:id="rId35"/>
  <legacyDrawing r:id="rId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207</v>
      </c>
    </row>
    <row r="2" spans="1:13" ht="51" customHeight="1">
      <c r="A2" s="15"/>
      <c r="B2" s="15"/>
      <c r="C2" s="15"/>
      <c r="D2" s="15"/>
      <c r="E2" s="15"/>
      <c r="F2" s="15"/>
      <c r="G2" s="15"/>
      <c r="H2" s="15"/>
      <c r="I2" s="13"/>
      <c r="J2" s="13"/>
      <c r="K2" s="14"/>
      <c r="L2" s="14"/>
      <c r="M2" s="26"/>
    </row>
    <row r="3" spans="1:13" ht="42.75" customHeight="1">
      <c r="A3" s="104"/>
      <c r="B3" s="105" t="s">
        <v>103</v>
      </c>
      <c r="C3" s="105" t="s">
        <v>73</v>
      </c>
      <c r="D3" s="19"/>
      <c r="E3" s="108" t="s">
        <v>208</v>
      </c>
      <c r="F3" s="103" t="s">
        <v>106</v>
      </c>
      <c r="G3" s="103" t="s">
        <v>105</v>
      </c>
      <c r="H3" s="98" t="s">
        <v>104</v>
      </c>
      <c r="I3" s="28" t="s">
        <v>16</v>
      </c>
      <c r="J3" s="29"/>
      <c r="K3" s="100" t="s">
        <v>17</v>
      </c>
      <c r="L3" s="101" t="s">
        <v>38</v>
      </c>
      <c r="M3" s="103" t="s">
        <v>90</v>
      </c>
    </row>
    <row r="4" spans="1:13" ht="34.5" customHeight="1">
      <c r="A4" s="104"/>
      <c r="B4" s="105"/>
      <c r="C4" s="105"/>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0.3318127511675899</v>
      </c>
      <c r="F5" s="3">
        <v>7020</v>
      </c>
      <c r="G5" s="3">
        <v>2145</v>
      </c>
      <c r="H5" s="3">
        <v>27621</v>
      </c>
      <c r="I5" s="3">
        <v>16206</v>
      </c>
      <c r="J5" s="3">
        <f t="shared" ref="J5:J36" si="0">H5-I5</f>
        <v>11415</v>
      </c>
      <c r="K5" s="22" t="s">
        <v>34</v>
      </c>
      <c r="L5" s="22" t="s">
        <v>52</v>
      </c>
      <c r="M5" s="32" t="s">
        <v>181</v>
      </c>
    </row>
    <row r="6" spans="1:13" s="33" customFormat="1" ht="117" customHeight="1">
      <c r="A6" s="31">
        <v>2</v>
      </c>
      <c r="B6" s="16" t="s">
        <v>102</v>
      </c>
      <c r="C6" s="12" t="s">
        <v>81</v>
      </c>
      <c r="D6" s="1" t="s">
        <v>126</v>
      </c>
      <c r="E6" s="2">
        <f>(F6+G6)/H6</f>
        <v>0.53929147279679368</v>
      </c>
      <c r="F6" s="4">
        <v>57987</v>
      </c>
      <c r="G6" s="4">
        <v>545</v>
      </c>
      <c r="H6" s="4">
        <v>108535</v>
      </c>
      <c r="I6" s="4">
        <v>44722</v>
      </c>
      <c r="J6" s="4">
        <f t="shared" si="0"/>
        <v>63813</v>
      </c>
      <c r="K6" s="22" t="s">
        <v>60</v>
      </c>
      <c r="L6" s="22" t="s">
        <v>174</v>
      </c>
      <c r="M6" s="32" t="s">
        <v>181</v>
      </c>
    </row>
    <row r="7" spans="1:13" s="33" customFormat="1" ht="95.25" customHeight="1">
      <c r="A7" s="31">
        <v>3</v>
      </c>
      <c r="B7" s="16" t="s">
        <v>100</v>
      </c>
      <c r="C7" s="12" t="s">
        <v>216</v>
      </c>
      <c r="D7" s="1" t="s">
        <v>126</v>
      </c>
      <c r="E7" s="2">
        <f>(F7+G7)/H7</f>
        <v>0.27108994928061275</v>
      </c>
      <c r="F7" s="4">
        <v>6519</v>
      </c>
      <c r="G7" s="4">
        <v>1338</v>
      </c>
      <c r="H7" s="4">
        <v>28983</v>
      </c>
      <c r="I7" s="4">
        <f>16168*0.74747</f>
        <v>12085.09496</v>
      </c>
      <c r="J7" s="4">
        <f t="shared" si="0"/>
        <v>16897.905039999998</v>
      </c>
      <c r="K7" s="22" t="s">
        <v>33</v>
      </c>
      <c r="L7" s="22" t="s">
        <v>147</v>
      </c>
      <c r="M7" s="32" t="s">
        <v>181</v>
      </c>
    </row>
    <row r="8" spans="1:13" s="33" customFormat="1" ht="163.5" customHeight="1">
      <c r="A8" s="31">
        <v>4</v>
      </c>
      <c r="B8" s="16" t="s">
        <v>100</v>
      </c>
      <c r="C8" s="12" t="s">
        <v>75</v>
      </c>
      <c r="D8" s="1" t="s">
        <v>126</v>
      </c>
      <c r="E8" s="2">
        <f>(F8+G8)/H8</f>
        <v>0.68467882668089408</v>
      </c>
      <c r="F8" s="4">
        <v>119801</v>
      </c>
      <c r="G8" s="4">
        <v>3396</v>
      </c>
      <c r="H8" s="36">
        <v>179934</v>
      </c>
      <c r="I8" s="36">
        <v>49217</v>
      </c>
      <c r="J8" s="36">
        <f t="shared" si="0"/>
        <v>130717</v>
      </c>
      <c r="K8" s="23" t="s">
        <v>169</v>
      </c>
      <c r="L8" s="23" t="s">
        <v>150</v>
      </c>
      <c r="M8" s="32" t="s">
        <v>181</v>
      </c>
    </row>
    <row r="9" spans="1:13" s="33" customFormat="1" ht="95.25" customHeight="1">
      <c r="A9" s="31">
        <v>5</v>
      </c>
      <c r="B9" s="16" t="s">
        <v>100</v>
      </c>
      <c r="C9" s="12" t="s">
        <v>125</v>
      </c>
      <c r="D9" s="1" t="s">
        <v>200</v>
      </c>
      <c r="E9" s="37" t="s">
        <v>109</v>
      </c>
      <c r="F9" s="3">
        <v>0</v>
      </c>
      <c r="G9" s="3">
        <v>0</v>
      </c>
      <c r="H9" s="3">
        <v>8864</v>
      </c>
      <c r="I9" s="3">
        <v>4371</v>
      </c>
      <c r="J9" s="3">
        <f t="shared" si="0"/>
        <v>4493</v>
      </c>
      <c r="K9" s="24" t="s">
        <v>18</v>
      </c>
      <c r="L9" s="24" t="s">
        <v>110</v>
      </c>
      <c r="M9" s="32" t="s">
        <v>181</v>
      </c>
    </row>
    <row r="10" spans="1:13" s="33" customFormat="1" ht="106.5" customHeight="1">
      <c r="A10" s="31">
        <v>6</v>
      </c>
      <c r="B10" s="16" t="s">
        <v>262</v>
      </c>
      <c r="C10" s="1" t="s">
        <v>210</v>
      </c>
      <c r="D10" s="12" t="s">
        <v>132</v>
      </c>
      <c r="E10" s="2">
        <f>(F10+G10)/H10</f>
        <v>0.223836945266944</v>
      </c>
      <c r="F10" s="3">
        <v>12319</v>
      </c>
      <c r="G10" s="3">
        <v>3</v>
      </c>
      <c r="H10" s="3">
        <v>55049</v>
      </c>
      <c r="I10" s="3">
        <f>13748*0.75334</f>
        <v>10356.918320000001</v>
      </c>
      <c r="J10" s="3">
        <f t="shared" si="0"/>
        <v>44692.081680000003</v>
      </c>
      <c r="K10" s="22" t="s">
        <v>86</v>
      </c>
      <c r="L10" s="22" t="s">
        <v>173</v>
      </c>
      <c r="M10" s="32" t="s">
        <v>181</v>
      </c>
    </row>
    <row r="11" spans="1:13" s="33" customFormat="1" ht="132" customHeight="1">
      <c r="A11" s="31">
        <v>7</v>
      </c>
      <c r="B11" s="16" t="s">
        <v>102</v>
      </c>
      <c r="C11" s="12" t="s">
        <v>159</v>
      </c>
      <c r="D11" s="1" t="s">
        <v>200</v>
      </c>
      <c r="E11" s="2">
        <f>(F11+G11)/30021</f>
        <v>0.12427967089703874</v>
      </c>
      <c r="F11" s="3">
        <v>3721</v>
      </c>
      <c r="G11" s="3">
        <v>10</v>
      </c>
      <c r="H11" s="3">
        <v>31690</v>
      </c>
      <c r="I11" s="3">
        <f>25304*0.80279</f>
        <v>20313.798159999998</v>
      </c>
      <c r="J11" s="3">
        <f t="shared" si="0"/>
        <v>11376.201840000002</v>
      </c>
      <c r="K11" s="22" t="s">
        <v>134</v>
      </c>
      <c r="L11" s="22" t="s">
        <v>51</v>
      </c>
      <c r="M11" s="32" t="s">
        <v>181</v>
      </c>
    </row>
    <row r="12" spans="1:13" s="33" customFormat="1" ht="96.75" customHeight="1">
      <c r="A12" s="31">
        <v>8</v>
      </c>
      <c r="B12" s="16" t="s">
        <v>102</v>
      </c>
      <c r="C12" s="12" t="s">
        <v>209</v>
      </c>
      <c r="D12" s="1" t="s">
        <v>200</v>
      </c>
      <c r="E12" s="2" t="s">
        <v>109</v>
      </c>
      <c r="F12" s="3">
        <v>0</v>
      </c>
      <c r="G12" s="3">
        <v>0</v>
      </c>
      <c r="H12" s="3">
        <v>13679</v>
      </c>
      <c r="I12" s="3">
        <f>8144*0.75476</f>
        <v>6146.7654400000001</v>
      </c>
      <c r="J12" s="3">
        <f t="shared" si="0"/>
        <v>7532.2345599999999</v>
      </c>
      <c r="K12" s="24" t="s">
        <v>18</v>
      </c>
      <c r="L12" s="24" t="s">
        <v>110</v>
      </c>
      <c r="M12" s="32" t="s">
        <v>181</v>
      </c>
    </row>
    <row r="13" spans="1:13" s="33" customFormat="1" ht="101.25" customHeight="1">
      <c r="A13" s="31">
        <v>9</v>
      </c>
      <c r="B13" s="16" t="s">
        <v>102</v>
      </c>
      <c r="C13" s="12" t="s">
        <v>133</v>
      </c>
      <c r="D13" s="1" t="s">
        <v>200</v>
      </c>
      <c r="E13" s="2" t="s">
        <v>109</v>
      </c>
      <c r="F13" s="3">
        <v>0</v>
      </c>
      <c r="G13" s="3">
        <v>0</v>
      </c>
      <c r="H13" s="3">
        <v>9053</v>
      </c>
      <c r="I13" s="3">
        <v>3774</v>
      </c>
      <c r="J13" s="3">
        <f t="shared" si="0"/>
        <v>5279</v>
      </c>
      <c r="K13" s="24" t="s">
        <v>18</v>
      </c>
      <c r="L13" s="24" t="s">
        <v>110</v>
      </c>
      <c r="M13" s="32" t="s">
        <v>181</v>
      </c>
    </row>
    <row r="14" spans="1:13" s="33" customFormat="1" ht="127.5" customHeight="1">
      <c r="A14" s="31">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32" t="s">
        <v>181</v>
      </c>
    </row>
    <row r="15" spans="1:13" s="33" customFormat="1" ht="99.75" customHeight="1">
      <c r="A15" s="31">
        <v>11</v>
      </c>
      <c r="B15" s="16" t="s">
        <v>102</v>
      </c>
      <c r="C15" s="12" t="s">
        <v>222</v>
      </c>
      <c r="D15" s="12" t="s">
        <v>148</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223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268</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172</v>
      </c>
      <c r="M17" s="32" t="s">
        <v>181</v>
      </c>
    </row>
    <row r="18" spans="1:13" s="33" customFormat="1" ht="135.75" customHeight="1">
      <c r="A18" s="31">
        <v>14</v>
      </c>
      <c r="B18" s="16" t="s">
        <v>94</v>
      </c>
      <c r="C18" s="12" t="s">
        <v>269</v>
      </c>
      <c r="D18" s="1" t="s">
        <v>202</v>
      </c>
      <c r="E18" s="2">
        <f t="shared" si="1"/>
        <v>0.19735823547175135</v>
      </c>
      <c r="F18" s="3">
        <v>6814</v>
      </c>
      <c r="G18" s="3">
        <v>190</v>
      </c>
      <c r="H18" s="3">
        <f>39355*0.90176</f>
        <v>35488.764799999997</v>
      </c>
      <c r="I18" s="34">
        <f>22848*0.90176</f>
        <v>20603.412479999999</v>
      </c>
      <c r="J18" s="34">
        <f t="shared" si="0"/>
        <v>14885.352319999998</v>
      </c>
      <c r="K18" s="22" t="s">
        <v>270</v>
      </c>
      <c r="L18" s="22" t="s">
        <v>118</v>
      </c>
      <c r="M18" s="32" t="s">
        <v>181</v>
      </c>
    </row>
    <row r="19" spans="1:13" s="33" customFormat="1" ht="114" customHeight="1">
      <c r="A19" s="31">
        <v>15</v>
      </c>
      <c r="B19" s="16" t="s">
        <v>94</v>
      </c>
      <c r="C19" s="12" t="s">
        <v>161</v>
      </c>
      <c r="D19" s="1" t="s">
        <v>203</v>
      </c>
      <c r="E19" s="2">
        <f t="shared" si="1"/>
        <v>0.24453678514842606</v>
      </c>
      <c r="F19" s="3">
        <v>7528</v>
      </c>
      <c r="G19" s="3">
        <v>652</v>
      </c>
      <c r="H19" s="3">
        <v>33451</v>
      </c>
      <c r="I19" s="34">
        <v>21263</v>
      </c>
      <c r="J19" s="34">
        <f t="shared" si="0"/>
        <v>12188</v>
      </c>
      <c r="K19" s="22" t="s">
        <v>58</v>
      </c>
      <c r="L19" s="22" t="s">
        <v>118</v>
      </c>
      <c r="M19" s="32" t="s">
        <v>181</v>
      </c>
    </row>
    <row r="20" spans="1:13" s="33" customFormat="1" ht="96" customHeight="1">
      <c r="A20" s="31">
        <v>16</v>
      </c>
      <c r="B20" s="16" t="s">
        <v>94</v>
      </c>
      <c r="C20" s="12" t="s">
        <v>162</v>
      </c>
      <c r="D20" s="1" t="s">
        <v>43</v>
      </c>
      <c r="E20" s="2">
        <f t="shared" si="1"/>
        <v>0.19180246467747031</v>
      </c>
      <c r="F20" s="3">
        <v>4249</v>
      </c>
      <c r="G20" s="3">
        <v>0</v>
      </c>
      <c r="H20" s="3">
        <v>22153</v>
      </c>
      <c r="I20" s="3">
        <v>12057</v>
      </c>
      <c r="J20" s="3">
        <f t="shared" si="0"/>
        <v>10096</v>
      </c>
      <c r="K20" s="22" t="s">
        <v>23</v>
      </c>
      <c r="L20" s="22" t="s">
        <v>110</v>
      </c>
      <c r="M20" s="32" t="s">
        <v>181</v>
      </c>
    </row>
    <row r="21" spans="1:13" s="33" customFormat="1" ht="108" customHeight="1">
      <c r="A21" s="31">
        <v>17</v>
      </c>
      <c r="B21" s="16" t="s">
        <v>94</v>
      </c>
      <c r="C21" s="12" t="s">
        <v>163</v>
      </c>
      <c r="D21" s="12" t="s">
        <v>117</v>
      </c>
      <c r="E21" s="2">
        <f t="shared" si="1"/>
        <v>0.1297981310420554</v>
      </c>
      <c r="F21" s="3">
        <v>12721</v>
      </c>
      <c r="G21" s="3">
        <v>4183</v>
      </c>
      <c r="H21" s="3">
        <v>130233</v>
      </c>
      <c r="I21" s="3">
        <v>60930</v>
      </c>
      <c r="J21" s="3">
        <f t="shared" si="0"/>
        <v>69303</v>
      </c>
      <c r="K21" s="22" t="s">
        <v>68</v>
      </c>
      <c r="L21" s="22" t="s">
        <v>118</v>
      </c>
      <c r="M21" s="32" t="s">
        <v>181</v>
      </c>
    </row>
    <row r="22" spans="1:13" s="33" customFormat="1" ht="143.25" customHeight="1">
      <c r="A22" s="31">
        <v>18</v>
      </c>
      <c r="B22" s="16" t="s">
        <v>94</v>
      </c>
      <c r="C22" s="12" t="s">
        <v>164</v>
      </c>
      <c r="D22" s="12" t="s">
        <v>119</v>
      </c>
      <c r="E22" s="2">
        <f t="shared" si="1"/>
        <v>0.17894392854225102</v>
      </c>
      <c r="F22" s="38">
        <v>14196</v>
      </c>
      <c r="G22" s="38">
        <v>12088</v>
      </c>
      <c r="H22" s="38">
        <v>146884</v>
      </c>
      <c r="I22" s="39">
        <v>65528</v>
      </c>
      <c r="J22" s="39">
        <f t="shared" si="0"/>
        <v>81356</v>
      </c>
      <c r="K22" s="40" t="s">
        <v>63</v>
      </c>
      <c r="L22" s="22" t="s">
        <v>118</v>
      </c>
      <c r="M22" s="32" t="s">
        <v>181</v>
      </c>
    </row>
    <row r="23" spans="1:13" s="33" customFormat="1" ht="141.75" customHeight="1">
      <c r="A23" s="31">
        <v>19</v>
      </c>
      <c r="B23" s="16" t="s">
        <v>94</v>
      </c>
      <c r="C23" s="12" t="s">
        <v>165</v>
      </c>
      <c r="D23" s="12" t="s">
        <v>119</v>
      </c>
      <c r="E23" s="2">
        <f t="shared" si="1"/>
        <v>0.20388721132990262</v>
      </c>
      <c r="F23" s="3">
        <v>4707</v>
      </c>
      <c r="G23" s="3">
        <v>87</v>
      </c>
      <c r="H23" s="3">
        <v>23513</v>
      </c>
      <c r="I23" s="3">
        <v>13422</v>
      </c>
      <c r="J23" s="3">
        <f t="shared" si="0"/>
        <v>10091</v>
      </c>
      <c r="K23" s="22" t="s">
        <v>64</v>
      </c>
      <c r="L23" s="22" t="s">
        <v>118</v>
      </c>
      <c r="M23" s="32" t="s">
        <v>181</v>
      </c>
    </row>
    <row r="24" spans="1:13" s="33" customFormat="1" ht="142.5" customHeight="1">
      <c r="A24" s="31">
        <v>20</v>
      </c>
      <c r="B24" s="16" t="s">
        <v>94</v>
      </c>
      <c r="C24" s="12" t="s">
        <v>281</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32" t="s">
        <v>181</v>
      </c>
    </row>
    <row r="25" spans="1:13" s="33" customFormat="1" ht="151.5" customHeight="1">
      <c r="A25" s="31">
        <v>21</v>
      </c>
      <c r="B25" s="16" t="s">
        <v>94</v>
      </c>
      <c r="C25" s="12" t="s">
        <v>167</v>
      </c>
      <c r="D25" s="1" t="s">
        <v>138</v>
      </c>
      <c r="E25" s="2">
        <f t="shared" si="1"/>
        <v>0.40064102564102566</v>
      </c>
      <c r="F25" s="3">
        <v>72216</v>
      </c>
      <c r="G25" s="3">
        <v>16784</v>
      </c>
      <c r="H25" s="3">
        <v>222144</v>
      </c>
      <c r="I25" s="3">
        <v>43074</v>
      </c>
      <c r="J25" s="3">
        <f t="shared" si="0"/>
        <v>179070</v>
      </c>
      <c r="K25" s="22" t="s">
        <v>24</v>
      </c>
      <c r="L25" s="22" t="s">
        <v>47</v>
      </c>
      <c r="M25" s="32" t="s">
        <v>181</v>
      </c>
    </row>
    <row r="26" spans="1:13" s="33" customFormat="1" ht="154.5" customHeight="1">
      <c r="A26" s="31">
        <v>22</v>
      </c>
      <c r="B26" s="16" t="s">
        <v>94</v>
      </c>
      <c r="C26" s="12" t="s">
        <v>168</v>
      </c>
      <c r="D26" s="1" t="s">
        <v>40</v>
      </c>
      <c r="E26" s="2">
        <f t="shared" si="1"/>
        <v>0.54667011407797417</v>
      </c>
      <c r="F26" s="3">
        <v>209797</v>
      </c>
      <c r="G26" s="3">
        <v>139066</v>
      </c>
      <c r="H26" s="3">
        <v>638160</v>
      </c>
      <c r="I26" s="3">
        <v>142173</v>
      </c>
      <c r="J26" s="3">
        <f t="shared" si="0"/>
        <v>495987</v>
      </c>
      <c r="K26" s="22" t="s">
        <v>56</v>
      </c>
      <c r="L26" s="22" t="s">
        <v>41</v>
      </c>
      <c r="M26" s="32" t="s">
        <v>181</v>
      </c>
    </row>
    <row r="27" spans="1:13" s="33" customFormat="1" ht="277.5" customHeight="1">
      <c r="A27" s="31">
        <v>23</v>
      </c>
      <c r="B27" s="16" t="s">
        <v>101</v>
      </c>
      <c r="C27" s="1" t="s">
        <v>280</v>
      </c>
      <c r="D27" s="12" t="s">
        <v>129</v>
      </c>
      <c r="E27" s="2">
        <f t="shared" si="1"/>
        <v>0.42540365984930034</v>
      </c>
      <c r="F27" s="3">
        <v>1656</v>
      </c>
      <c r="G27" s="3">
        <v>320</v>
      </c>
      <c r="H27" s="3">
        <v>4645</v>
      </c>
      <c r="I27" s="3">
        <v>306</v>
      </c>
      <c r="J27" s="3">
        <f t="shared" si="0"/>
        <v>4339</v>
      </c>
      <c r="K27" s="22" t="s">
        <v>272</v>
      </c>
      <c r="L27" s="22" t="s">
        <v>182</v>
      </c>
      <c r="M27" s="32" t="s">
        <v>181</v>
      </c>
    </row>
    <row r="28" spans="1:13" s="33" customFormat="1" ht="97.5" customHeight="1">
      <c r="A28" s="31">
        <v>24</v>
      </c>
      <c r="B28" s="16" t="s">
        <v>101</v>
      </c>
      <c r="C28" s="1" t="s">
        <v>283</v>
      </c>
      <c r="D28" s="12" t="s">
        <v>130</v>
      </c>
      <c r="E28" s="2">
        <f t="shared" si="1"/>
        <v>0.39513855019816913</v>
      </c>
      <c r="F28" s="3">
        <v>68481</v>
      </c>
      <c r="G28" s="3">
        <v>2005</v>
      </c>
      <c r="H28" s="3">
        <v>178383</v>
      </c>
      <c r="I28" s="3">
        <v>60967</v>
      </c>
      <c r="J28" s="3">
        <f t="shared" si="0"/>
        <v>117416</v>
      </c>
      <c r="K28" s="22" t="s">
        <v>131</v>
      </c>
      <c r="L28" s="22" t="s">
        <v>183</v>
      </c>
      <c r="M28" s="32" t="s">
        <v>181</v>
      </c>
    </row>
    <row r="29" spans="1:13" s="33" customFormat="1" ht="153" customHeight="1">
      <c r="A29" s="31">
        <v>25</v>
      </c>
      <c r="B29" s="16" t="s">
        <v>97</v>
      </c>
      <c r="C29" s="1" t="s">
        <v>3</v>
      </c>
      <c r="D29" s="1" t="s">
        <v>122</v>
      </c>
      <c r="E29" s="2">
        <f t="shared" si="1"/>
        <v>6.1159578335150858E-2</v>
      </c>
      <c r="F29" s="3">
        <v>2205</v>
      </c>
      <c r="G29" s="3">
        <v>487</v>
      </c>
      <c r="H29" s="3">
        <v>44016</v>
      </c>
      <c r="I29" s="3">
        <v>22616</v>
      </c>
      <c r="J29" s="3">
        <f t="shared" si="0"/>
        <v>21400</v>
      </c>
      <c r="K29" s="22" t="s">
        <v>184</v>
      </c>
      <c r="L29" s="22" t="s">
        <v>185</v>
      </c>
      <c r="M29" s="32" t="s">
        <v>181</v>
      </c>
    </row>
    <row r="30" spans="1:13" s="33" customFormat="1" ht="127.5" customHeight="1">
      <c r="A30" s="31">
        <v>26</v>
      </c>
      <c r="B30" s="16" t="s">
        <v>97</v>
      </c>
      <c r="C30" s="1" t="s">
        <v>211</v>
      </c>
      <c r="D30" s="1" t="s">
        <v>123</v>
      </c>
      <c r="E30" s="2">
        <f t="shared" si="1"/>
        <v>0.19823374324747875</v>
      </c>
      <c r="F30" s="3">
        <v>3900</v>
      </c>
      <c r="G30" s="3">
        <v>6852</v>
      </c>
      <c r="H30" s="3">
        <v>54239</v>
      </c>
      <c r="I30" s="3">
        <f>24978*0.74198</f>
        <v>18533.176439999999</v>
      </c>
      <c r="J30" s="3">
        <f t="shared" si="0"/>
        <v>35705.823560000004</v>
      </c>
      <c r="K30" s="22" t="s">
        <v>186</v>
      </c>
      <c r="L30" s="22" t="s">
        <v>187</v>
      </c>
      <c r="M30" s="32" t="s">
        <v>181</v>
      </c>
    </row>
    <row r="31" spans="1:13" s="33" customFormat="1" ht="210.75" customHeight="1">
      <c r="A31" s="31">
        <v>27</v>
      </c>
      <c r="B31" s="16" t="s">
        <v>97</v>
      </c>
      <c r="C31" s="1" t="s">
        <v>4</v>
      </c>
      <c r="D31" s="1" t="s">
        <v>123</v>
      </c>
      <c r="E31" s="2">
        <f t="shared" si="1"/>
        <v>0.13272575137384382</v>
      </c>
      <c r="F31" s="3">
        <v>11738</v>
      </c>
      <c r="G31" s="3">
        <v>0</v>
      </c>
      <c r="H31" s="3">
        <v>88438</v>
      </c>
      <c r="I31" s="3">
        <v>23122</v>
      </c>
      <c r="J31" s="3">
        <f t="shared" si="0"/>
        <v>65316</v>
      </c>
      <c r="K31" s="22" t="s">
        <v>107</v>
      </c>
      <c r="L31" s="22" t="s">
        <v>188</v>
      </c>
      <c r="M31" s="32" t="s">
        <v>181</v>
      </c>
    </row>
    <row r="32" spans="1:13" s="33" customFormat="1" ht="132.75" customHeight="1">
      <c r="A32" s="31">
        <v>28</v>
      </c>
      <c r="B32" s="16" t="s">
        <v>97</v>
      </c>
      <c r="C32" s="1" t="s">
        <v>5</v>
      </c>
      <c r="D32" s="1" t="s">
        <v>198</v>
      </c>
      <c r="E32" s="2">
        <f t="shared" si="1"/>
        <v>9.0449235216186918E-2</v>
      </c>
      <c r="F32" s="3">
        <v>3755</v>
      </c>
      <c r="G32" s="3">
        <v>0</v>
      </c>
      <c r="H32" s="3">
        <v>41515</v>
      </c>
      <c r="I32" s="3">
        <v>24319</v>
      </c>
      <c r="J32" s="3">
        <f t="shared" si="0"/>
        <v>17196</v>
      </c>
      <c r="K32" s="22" t="s">
        <v>189</v>
      </c>
      <c r="L32" s="22" t="s">
        <v>110</v>
      </c>
      <c r="M32" s="32" t="s">
        <v>181</v>
      </c>
    </row>
    <row r="33" spans="1:13" s="33" customFormat="1" ht="131.25" customHeight="1">
      <c r="A33" s="31">
        <v>29</v>
      </c>
      <c r="B33" s="16" t="s">
        <v>97</v>
      </c>
      <c r="C33" s="12" t="s">
        <v>6</v>
      </c>
      <c r="D33" s="1" t="s">
        <v>190</v>
      </c>
      <c r="E33" s="2">
        <f t="shared" si="1"/>
        <v>0.26192106909420371</v>
      </c>
      <c r="F33" s="3">
        <v>89079</v>
      </c>
      <c r="G33" s="3">
        <v>8056</v>
      </c>
      <c r="H33" s="3">
        <v>370856</v>
      </c>
      <c r="I33" s="3">
        <v>130348</v>
      </c>
      <c r="J33" s="3">
        <f t="shared" si="0"/>
        <v>240508</v>
      </c>
      <c r="K33" s="22" t="s">
        <v>25</v>
      </c>
      <c r="L33" s="22" t="s">
        <v>39</v>
      </c>
      <c r="M33" s="32" t="s">
        <v>181</v>
      </c>
    </row>
    <row r="34" spans="1:13" s="33" customFormat="1" ht="104.25" customHeight="1">
      <c r="A34" s="31">
        <v>30</v>
      </c>
      <c r="B34" s="16" t="s">
        <v>93</v>
      </c>
      <c r="C34" s="12" t="s">
        <v>276</v>
      </c>
      <c r="D34" s="1" t="s">
        <v>111</v>
      </c>
      <c r="E34" s="41">
        <f t="shared" si="1"/>
        <v>1.693134049509575E-3</v>
      </c>
      <c r="F34" s="3">
        <v>29</v>
      </c>
      <c r="G34" s="3">
        <v>0</v>
      </c>
      <c r="H34" s="3">
        <v>17128</v>
      </c>
      <c r="I34" s="3">
        <v>9416</v>
      </c>
      <c r="J34" s="3">
        <f t="shared" si="0"/>
        <v>7712</v>
      </c>
      <c r="K34" s="22" t="s">
        <v>265</v>
      </c>
      <c r="L34" s="22" t="s">
        <v>110</v>
      </c>
      <c r="M34" s="32" t="s">
        <v>181</v>
      </c>
    </row>
    <row r="35" spans="1:13" s="33" customFormat="1" ht="90" customHeight="1">
      <c r="A35" s="31">
        <v>31</v>
      </c>
      <c r="B35" s="16" t="s">
        <v>93</v>
      </c>
      <c r="C35" s="12" t="s">
        <v>72</v>
      </c>
      <c r="D35" s="1" t="s">
        <v>42</v>
      </c>
      <c r="E35" s="2" t="s">
        <v>109</v>
      </c>
      <c r="F35" s="3">
        <v>0</v>
      </c>
      <c r="G35" s="3">
        <v>0</v>
      </c>
      <c r="H35" s="3">
        <v>65425</v>
      </c>
      <c r="I35" s="3">
        <v>42414</v>
      </c>
      <c r="J35" s="3">
        <f t="shared" si="0"/>
        <v>23011</v>
      </c>
      <c r="K35" s="24" t="s">
        <v>18</v>
      </c>
      <c r="L35" s="24" t="s">
        <v>110</v>
      </c>
      <c r="M35" s="32" t="s">
        <v>181</v>
      </c>
    </row>
    <row r="36" spans="1:13" s="33" customFormat="1" ht="148.5" customHeight="1">
      <c r="A36" s="31">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32" t="s">
        <v>181</v>
      </c>
    </row>
    <row r="37" spans="1:13" s="33" customFormat="1" ht="143.25" customHeight="1">
      <c r="A37" s="31">
        <v>33</v>
      </c>
      <c r="B37" s="16" t="s">
        <v>93</v>
      </c>
      <c r="C37" s="12" t="s">
        <v>113</v>
      </c>
      <c r="D37" s="1" t="s">
        <v>114</v>
      </c>
      <c r="E37" s="2">
        <f>(F37+G37)/H37</f>
        <v>0.13517797300969114</v>
      </c>
      <c r="F37" s="42">
        <v>20895</v>
      </c>
      <c r="G37" s="42">
        <v>0</v>
      </c>
      <c r="H37" s="42">
        <v>154574</v>
      </c>
      <c r="I37" s="42">
        <v>86312</v>
      </c>
      <c r="J37" s="42">
        <f t="shared" ref="J37:J64" si="2">H37-I37</f>
        <v>68262</v>
      </c>
      <c r="K37" s="22" t="s">
        <v>20</v>
      </c>
      <c r="L37" s="22" t="s">
        <v>110</v>
      </c>
      <c r="M37" s="32" t="s">
        <v>181</v>
      </c>
    </row>
    <row r="38" spans="1:13" s="33" customFormat="1" ht="225.75" customHeight="1">
      <c r="A38" s="31">
        <v>34</v>
      </c>
      <c r="B38" s="16" t="s">
        <v>93</v>
      </c>
      <c r="C38" s="12" t="s">
        <v>212</v>
      </c>
      <c r="D38" s="1" t="s">
        <v>115</v>
      </c>
      <c r="E38" s="2">
        <f>(F38+G38)/H38</f>
        <v>0.15681410796318751</v>
      </c>
      <c r="F38" s="3">
        <v>22869</v>
      </c>
      <c r="G38" s="3">
        <v>78787</v>
      </c>
      <c r="H38" s="34">
        <v>648258</v>
      </c>
      <c r="I38" s="3">
        <f>285204*0.85802</f>
        <v>244710.73608</v>
      </c>
      <c r="J38" s="3">
        <f t="shared" si="2"/>
        <v>403547.26392</v>
      </c>
      <c r="K38" s="22" t="s">
        <v>21</v>
      </c>
      <c r="L38" s="22" t="s">
        <v>158</v>
      </c>
      <c r="M38" s="32" t="s">
        <v>181</v>
      </c>
    </row>
    <row r="39" spans="1:13" s="33" customFormat="1" ht="94.5" customHeight="1">
      <c r="A39" s="31">
        <v>35</v>
      </c>
      <c r="B39" s="16" t="s">
        <v>93</v>
      </c>
      <c r="C39" s="1" t="s">
        <v>224</v>
      </c>
      <c r="D39" s="1" t="s">
        <v>170</v>
      </c>
      <c r="E39" s="2">
        <f>(F39+G39)/H39</f>
        <v>0.25829821684346005</v>
      </c>
      <c r="F39" s="3">
        <v>5803</v>
      </c>
      <c r="G39" s="3">
        <v>6640</v>
      </c>
      <c r="H39" s="3">
        <v>48173</v>
      </c>
      <c r="I39" s="3">
        <f>6011*0.80986</f>
        <v>4868.0684600000004</v>
      </c>
      <c r="J39" s="3">
        <f t="shared" si="2"/>
        <v>43304.931539999998</v>
      </c>
      <c r="K39" s="22" t="s">
        <v>191</v>
      </c>
      <c r="L39" s="22" t="s">
        <v>192</v>
      </c>
      <c r="M39" s="32" t="s">
        <v>181</v>
      </c>
    </row>
    <row r="40" spans="1:13" s="33" customFormat="1" ht="86.25" customHeight="1">
      <c r="A40" s="31">
        <v>36</v>
      </c>
      <c r="B40" s="16" t="s">
        <v>93</v>
      </c>
      <c r="C40" s="12" t="s">
        <v>225</v>
      </c>
      <c r="D40" s="1" t="s">
        <v>71</v>
      </c>
      <c r="E40" s="2" t="s">
        <v>109</v>
      </c>
      <c r="F40" s="3">
        <v>0</v>
      </c>
      <c r="G40" s="3">
        <v>0</v>
      </c>
      <c r="H40" s="3">
        <v>4117</v>
      </c>
      <c r="I40" s="3">
        <f>6688*0.27168</f>
        <v>1816.9958399999998</v>
      </c>
      <c r="J40" s="3">
        <f t="shared" si="2"/>
        <v>2300.0041600000004</v>
      </c>
      <c r="K40" s="24" t="s">
        <v>18</v>
      </c>
      <c r="L40" s="24" t="s">
        <v>110</v>
      </c>
      <c r="M40" s="32" t="s">
        <v>181</v>
      </c>
    </row>
    <row r="41" spans="1:13" s="33" customFormat="1" ht="109.5" customHeight="1">
      <c r="A41" s="31">
        <v>37</v>
      </c>
      <c r="B41" s="16" t="s">
        <v>93</v>
      </c>
      <c r="C41" s="1" t="s">
        <v>213</v>
      </c>
      <c r="D41" s="1" t="s">
        <v>171</v>
      </c>
      <c r="E41" s="2">
        <f t="shared" ref="E41:E48" si="3">(F41+G41)/H41</f>
        <v>0.60387874778753148</v>
      </c>
      <c r="F41" s="3">
        <v>135099</v>
      </c>
      <c r="G41" s="3">
        <v>8</v>
      </c>
      <c r="H41" s="3">
        <v>223732</v>
      </c>
      <c r="I41" s="3">
        <v>73430</v>
      </c>
      <c r="J41" s="3">
        <f t="shared" si="2"/>
        <v>150302</v>
      </c>
      <c r="K41" s="22" t="s">
        <v>193</v>
      </c>
      <c r="L41" s="22" t="s">
        <v>194</v>
      </c>
      <c r="M41" s="32" t="s">
        <v>181</v>
      </c>
    </row>
    <row r="42" spans="1:13" s="33" customFormat="1" ht="92.25" customHeight="1">
      <c r="A42" s="31">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32" t="s">
        <v>181</v>
      </c>
    </row>
    <row r="43" spans="1:13" s="33" customFormat="1" ht="67.5" customHeight="1">
      <c r="A43" s="31">
        <v>39</v>
      </c>
      <c r="B43" s="16" t="s">
        <v>93</v>
      </c>
      <c r="C43" s="12" t="s">
        <v>83</v>
      </c>
      <c r="D43" s="12" t="s">
        <v>143</v>
      </c>
      <c r="E43" s="2">
        <f>(F43+G43)/H43</f>
        <v>0.625</v>
      </c>
      <c r="F43" s="3">
        <v>30650</v>
      </c>
      <c r="G43" s="3">
        <v>0</v>
      </c>
      <c r="H43" s="3">
        <v>49040</v>
      </c>
      <c r="I43" s="3">
        <v>8692</v>
      </c>
      <c r="J43" s="3">
        <f t="shared" si="2"/>
        <v>40348</v>
      </c>
      <c r="K43" s="22" t="s">
        <v>61</v>
      </c>
      <c r="L43" s="22" t="s">
        <v>110</v>
      </c>
      <c r="M43" s="32" t="s">
        <v>181</v>
      </c>
    </row>
    <row r="44" spans="1:13" s="33" customFormat="1" ht="107.25" customHeight="1">
      <c r="A44" s="31">
        <v>40</v>
      </c>
      <c r="B44" s="16" t="s">
        <v>93</v>
      </c>
      <c r="C44" s="1" t="s">
        <v>226</v>
      </c>
      <c r="D44" s="1" t="s">
        <v>139</v>
      </c>
      <c r="E44" s="2">
        <f t="shared" si="3"/>
        <v>0.4585456169556214</v>
      </c>
      <c r="F44" s="3">
        <v>278411</v>
      </c>
      <c r="G44" s="3">
        <v>3927</v>
      </c>
      <c r="H44" s="3">
        <v>615725</v>
      </c>
      <c r="I44" s="3">
        <f>322698*0.9542</f>
        <v>307918.43160000001</v>
      </c>
      <c r="J44" s="3">
        <f t="shared" si="2"/>
        <v>307806.56839999999</v>
      </c>
      <c r="K44" s="22" t="s">
        <v>266</v>
      </c>
      <c r="L44" s="22" t="s">
        <v>110</v>
      </c>
      <c r="M44" s="32" t="s">
        <v>181</v>
      </c>
    </row>
    <row r="45" spans="1:13" s="33" customFormat="1" ht="105.75" customHeight="1">
      <c r="A45" s="31">
        <v>41</v>
      </c>
      <c r="B45" s="16" t="s">
        <v>93</v>
      </c>
      <c r="C45" s="1" t="s">
        <v>277</v>
      </c>
      <c r="D45" s="1" t="s">
        <v>273</v>
      </c>
      <c r="E45" s="2" t="s">
        <v>273</v>
      </c>
      <c r="F45" s="3" t="s">
        <v>273</v>
      </c>
      <c r="G45" s="3" t="s">
        <v>273</v>
      </c>
      <c r="H45" s="3" t="s">
        <v>273</v>
      </c>
      <c r="I45" s="3" t="s">
        <v>274</v>
      </c>
      <c r="J45" s="3" t="s">
        <v>109</v>
      </c>
      <c r="K45" s="22" t="s">
        <v>275</v>
      </c>
      <c r="L45" s="22" t="s">
        <v>110</v>
      </c>
      <c r="M45" s="32" t="s">
        <v>273</v>
      </c>
    </row>
    <row r="46" spans="1:13" s="33" customFormat="1" ht="92.25" customHeight="1">
      <c r="A46" s="31">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32" t="s">
        <v>181</v>
      </c>
    </row>
    <row r="47" spans="1:13" s="35" customFormat="1" ht="182.25" customHeight="1">
      <c r="A47" s="31">
        <v>43</v>
      </c>
      <c r="B47" s="16" t="s">
        <v>98</v>
      </c>
      <c r="C47" s="12" t="s">
        <v>7</v>
      </c>
      <c r="D47" s="1" t="s">
        <v>127</v>
      </c>
      <c r="E47" s="2">
        <f>(F47+G47)/H47</f>
        <v>0.35522234153159143</v>
      </c>
      <c r="F47" s="3">
        <v>360759</v>
      </c>
      <c r="G47" s="3">
        <v>56066</v>
      </c>
      <c r="H47" s="3">
        <v>1173420</v>
      </c>
      <c r="I47" s="3">
        <v>406141</v>
      </c>
      <c r="J47" s="3">
        <f t="shared" si="2"/>
        <v>767279</v>
      </c>
      <c r="K47" s="24" t="s">
        <v>263</v>
      </c>
      <c r="L47" s="22" t="s">
        <v>128</v>
      </c>
      <c r="M47" s="32" t="s">
        <v>181</v>
      </c>
    </row>
    <row r="48" spans="1:13" s="35" customFormat="1" ht="180" customHeight="1">
      <c r="A48" s="31">
        <v>44</v>
      </c>
      <c r="B48" s="16" t="s">
        <v>98</v>
      </c>
      <c r="C48" s="12" t="s">
        <v>8</v>
      </c>
      <c r="D48" s="1" t="s">
        <v>89</v>
      </c>
      <c r="E48" s="2">
        <f t="shared" si="3"/>
        <v>0.1313677884195002</v>
      </c>
      <c r="F48" s="3">
        <v>67581</v>
      </c>
      <c r="G48" s="3">
        <v>22562</v>
      </c>
      <c r="H48" s="3">
        <v>686188</v>
      </c>
      <c r="I48" s="3">
        <v>293287</v>
      </c>
      <c r="J48" s="3">
        <f t="shared" si="2"/>
        <v>392901</v>
      </c>
      <c r="K48" s="43" t="s">
        <v>264</v>
      </c>
      <c r="L48" s="22" t="s">
        <v>128</v>
      </c>
      <c r="M48" s="32" t="s">
        <v>181</v>
      </c>
    </row>
    <row r="49" spans="1:13" s="35" customFormat="1" ht="127.5" customHeight="1">
      <c r="A49" s="31">
        <v>45</v>
      </c>
      <c r="B49" s="16" t="s">
        <v>98</v>
      </c>
      <c r="C49" s="12" t="s">
        <v>9</v>
      </c>
      <c r="D49" s="1" t="s">
        <v>89</v>
      </c>
      <c r="E49" s="2" t="s">
        <v>109</v>
      </c>
      <c r="F49" s="3">
        <v>540</v>
      </c>
      <c r="G49" s="3">
        <v>0</v>
      </c>
      <c r="H49" s="3">
        <v>408152</v>
      </c>
      <c r="I49" s="3">
        <v>228343</v>
      </c>
      <c r="J49" s="3">
        <f t="shared" si="2"/>
        <v>179809</v>
      </c>
      <c r="K49" s="24" t="s">
        <v>18</v>
      </c>
      <c r="L49" s="24" t="s">
        <v>110</v>
      </c>
      <c r="M49" s="32" t="s">
        <v>181</v>
      </c>
    </row>
    <row r="50" spans="1:13" s="33" customFormat="1" ht="136.5" customHeight="1">
      <c r="A50" s="31">
        <v>46</v>
      </c>
      <c r="B50" s="16" t="s">
        <v>98</v>
      </c>
      <c r="C50" s="12" t="s">
        <v>177</v>
      </c>
      <c r="D50" s="1" t="s">
        <v>124</v>
      </c>
      <c r="E50" s="2">
        <f t="shared" ref="E50:E58" si="4">(F50+G50)/H50</f>
        <v>0.16489361702127658</v>
      </c>
      <c r="F50" s="3">
        <v>744</v>
      </c>
      <c r="G50" s="3">
        <v>0</v>
      </c>
      <c r="H50" s="3">
        <v>4512</v>
      </c>
      <c r="I50" s="3">
        <v>2050</v>
      </c>
      <c r="J50" s="3">
        <f t="shared" si="2"/>
        <v>2462</v>
      </c>
      <c r="K50" s="17" t="s">
        <v>26</v>
      </c>
      <c r="L50" s="18" t="s">
        <v>53</v>
      </c>
      <c r="M50" s="32" t="s">
        <v>181</v>
      </c>
    </row>
    <row r="51" spans="1:13" s="33" customFormat="1" ht="125.25" customHeight="1">
      <c r="A51" s="31">
        <v>47</v>
      </c>
      <c r="B51" s="16" t="s">
        <v>98</v>
      </c>
      <c r="C51" s="12" t="s">
        <v>178</v>
      </c>
      <c r="D51" s="1" t="s">
        <v>124</v>
      </c>
      <c r="E51" s="2">
        <f t="shared" si="4"/>
        <v>0.14606569900687547</v>
      </c>
      <c r="F51" s="3">
        <v>773</v>
      </c>
      <c r="G51" s="3">
        <v>183</v>
      </c>
      <c r="H51" s="3">
        <v>6545</v>
      </c>
      <c r="I51" s="3">
        <v>4201</v>
      </c>
      <c r="J51" s="3">
        <f t="shared" si="2"/>
        <v>2344</v>
      </c>
      <c r="K51" s="17" t="s">
        <v>26</v>
      </c>
      <c r="L51" s="18" t="s">
        <v>180</v>
      </c>
      <c r="M51" s="32" t="s">
        <v>181</v>
      </c>
    </row>
    <row r="52" spans="1:13" s="33" customFormat="1" ht="81.75" customHeight="1">
      <c r="A52" s="31">
        <v>48</v>
      </c>
      <c r="B52" s="16" t="s">
        <v>98</v>
      </c>
      <c r="C52" s="12" t="s">
        <v>205</v>
      </c>
      <c r="D52" s="1" t="s">
        <v>124</v>
      </c>
      <c r="E52" s="2">
        <f>(F52+G52)/H52</f>
        <v>0.47324756522784656</v>
      </c>
      <c r="F52" s="3">
        <v>3936</v>
      </c>
      <c r="G52" s="3">
        <v>0</v>
      </c>
      <c r="H52" s="3">
        <v>8317</v>
      </c>
      <c r="I52" s="3">
        <v>4882</v>
      </c>
      <c r="J52" s="3">
        <f>H52-I52</f>
        <v>3435</v>
      </c>
      <c r="K52" s="22" t="s">
        <v>176</v>
      </c>
      <c r="L52" s="18" t="s">
        <v>175</v>
      </c>
      <c r="M52" s="32" t="s">
        <v>181</v>
      </c>
    </row>
    <row r="53" spans="1:13" s="33" customFormat="1" ht="132.75" customHeight="1">
      <c r="A53" s="31">
        <v>49</v>
      </c>
      <c r="B53" s="16" t="s">
        <v>98</v>
      </c>
      <c r="C53" s="12" t="s">
        <v>204</v>
      </c>
      <c r="D53" s="12" t="s">
        <v>124</v>
      </c>
      <c r="E53" s="2">
        <f t="shared" si="4"/>
        <v>2.1492866847826089</v>
      </c>
      <c r="F53" s="3">
        <v>12655</v>
      </c>
      <c r="G53" s="3">
        <v>0</v>
      </c>
      <c r="H53" s="3">
        <v>5888</v>
      </c>
      <c r="I53" s="3">
        <v>2748</v>
      </c>
      <c r="J53" s="3">
        <f t="shared" si="2"/>
        <v>3140</v>
      </c>
      <c r="K53" s="24" t="s">
        <v>27</v>
      </c>
      <c r="L53" s="22" t="s">
        <v>53</v>
      </c>
      <c r="M53" s="32" t="s">
        <v>181</v>
      </c>
    </row>
    <row r="54" spans="1:13" s="33" customFormat="1" ht="90" customHeight="1">
      <c r="A54" s="31">
        <v>50</v>
      </c>
      <c r="B54" s="16" t="s">
        <v>98</v>
      </c>
      <c r="C54" s="12" t="s">
        <v>69</v>
      </c>
      <c r="D54" s="12" t="s">
        <v>206</v>
      </c>
      <c r="E54" s="2">
        <f t="shared" si="4"/>
        <v>0.20561773096335309</v>
      </c>
      <c r="F54" s="3">
        <v>1874</v>
      </c>
      <c r="G54" s="3">
        <v>0</v>
      </c>
      <c r="H54" s="3">
        <v>9114</v>
      </c>
      <c r="I54" s="3">
        <v>4460</v>
      </c>
      <c r="J54" s="3">
        <f t="shared" si="2"/>
        <v>4654</v>
      </c>
      <c r="K54" s="22" t="s">
        <v>70</v>
      </c>
      <c r="L54" s="24" t="s">
        <v>179</v>
      </c>
      <c r="M54" s="32" t="s">
        <v>181</v>
      </c>
    </row>
    <row r="55" spans="1:13" s="33" customFormat="1" ht="84.75" customHeight="1">
      <c r="A55" s="31">
        <v>51</v>
      </c>
      <c r="B55" s="16" t="s">
        <v>99</v>
      </c>
      <c r="C55" s="1" t="s">
        <v>13</v>
      </c>
      <c r="D55" s="1" t="s">
        <v>87</v>
      </c>
      <c r="E55" s="2">
        <f t="shared" si="4"/>
        <v>0.6596988965924413</v>
      </c>
      <c r="F55" s="3">
        <v>80276</v>
      </c>
      <c r="G55" s="3">
        <v>2410</v>
      </c>
      <c r="H55" s="3">
        <v>125339</v>
      </c>
      <c r="I55" s="3">
        <v>48439</v>
      </c>
      <c r="J55" s="3">
        <f t="shared" si="2"/>
        <v>76900</v>
      </c>
      <c r="K55" s="22" t="s">
        <v>66</v>
      </c>
      <c r="L55" s="22" t="s">
        <v>91</v>
      </c>
      <c r="M55" s="32" t="s">
        <v>181</v>
      </c>
    </row>
    <row r="56" spans="1:13" s="33" customFormat="1" ht="96.75" customHeight="1">
      <c r="A56" s="31">
        <v>52</v>
      </c>
      <c r="B56" s="16" t="s">
        <v>99</v>
      </c>
      <c r="C56" s="1" t="s">
        <v>12</v>
      </c>
      <c r="D56" s="1" t="s">
        <v>88</v>
      </c>
      <c r="E56" s="2">
        <f t="shared" si="4"/>
        <v>1.4581881533101044</v>
      </c>
      <c r="F56" s="3">
        <v>798</v>
      </c>
      <c r="G56" s="3">
        <v>39</v>
      </c>
      <c r="H56" s="3">
        <v>574</v>
      </c>
      <c r="I56" s="3">
        <v>401</v>
      </c>
      <c r="J56" s="3">
        <f t="shared" si="2"/>
        <v>173</v>
      </c>
      <c r="K56" s="17" t="s">
        <v>31</v>
      </c>
      <c r="L56" s="18" t="s">
        <v>157</v>
      </c>
      <c r="M56" s="32" t="s">
        <v>181</v>
      </c>
    </row>
    <row r="57" spans="1:13" s="33" customFormat="1" ht="100.5" customHeight="1">
      <c r="A57" s="31">
        <v>53</v>
      </c>
      <c r="B57" s="16" t="s">
        <v>99</v>
      </c>
      <c r="C57" s="1" t="s">
        <v>11</v>
      </c>
      <c r="D57" s="1" t="s">
        <v>88</v>
      </c>
      <c r="E57" s="2">
        <f t="shared" si="4"/>
        <v>1.0862557177085603</v>
      </c>
      <c r="F57" s="3">
        <v>4987</v>
      </c>
      <c r="G57" s="3">
        <v>0</v>
      </c>
      <c r="H57" s="3">
        <v>4591</v>
      </c>
      <c r="I57" s="3">
        <v>3210</v>
      </c>
      <c r="J57" s="3">
        <f t="shared" si="2"/>
        <v>1381</v>
      </c>
      <c r="K57" s="24" t="s">
        <v>30</v>
      </c>
      <c r="L57" s="24" t="s">
        <v>110</v>
      </c>
      <c r="M57" s="32" t="s">
        <v>181</v>
      </c>
    </row>
    <row r="58" spans="1:13" s="33" customFormat="1" ht="86.25" customHeight="1">
      <c r="A58" s="31">
        <v>54</v>
      </c>
      <c r="B58" s="16" t="s">
        <v>99</v>
      </c>
      <c r="C58" s="1" t="s">
        <v>156</v>
      </c>
      <c r="D58" s="1" t="s">
        <v>142</v>
      </c>
      <c r="E58" s="2">
        <f t="shared" si="4"/>
        <v>1.0902428872095817</v>
      </c>
      <c r="F58" s="3">
        <v>185966</v>
      </c>
      <c r="G58" s="3">
        <v>0</v>
      </c>
      <c r="H58" s="3">
        <v>170573</v>
      </c>
      <c r="I58" s="3">
        <v>96309</v>
      </c>
      <c r="J58" s="3">
        <f t="shared" si="2"/>
        <v>74264</v>
      </c>
      <c r="K58" s="24" t="s">
        <v>32</v>
      </c>
      <c r="L58" s="24" t="s">
        <v>110</v>
      </c>
      <c r="M58" s="32" t="s">
        <v>181</v>
      </c>
    </row>
    <row r="59" spans="1:13" s="33" customFormat="1" ht="85.5" customHeight="1">
      <c r="A59" s="31">
        <v>55</v>
      </c>
      <c r="B59" s="16" t="s">
        <v>92</v>
      </c>
      <c r="C59" s="12" t="s">
        <v>0</v>
      </c>
      <c r="D59" s="1" t="s">
        <v>37</v>
      </c>
      <c r="E59" s="2" t="s">
        <v>109</v>
      </c>
      <c r="F59" s="3">
        <v>0</v>
      </c>
      <c r="G59" s="3">
        <v>0</v>
      </c>
      <c r="H59" s="3">
        <v>36031</v>
      </c>
      <c r="I59" s="3">
        <v>20804</v>
      </c>
      <c r="J59" s="3">
        <f t="shared" si="2"/>
        <v>15227</v>
      </c>
      <c r="K59" s="17" t="s">
        <v>18</v>
      </c>
      <c r="L59" s="17" t="s">
        <v>110</v>
      </c>
      <c r="M59" s="32" t="s">
        <v>181</v>
      </c>
    </row>
    <row r="60" spans="1:13" s="33" customFormat="1" ht="107.25" customHeight="1">
      <c r="A60" s="31">
        <v>56</v>
      </c>
      <c r="B60" s="16" t="s">
        <v>95</v>
      </c>
      <c r="C60" s="1" t="s">
        <v>220</v>
      </c>
      <c r="D60" s="12" t="s">
        <v>120</v>
      </c>
      <c r="E60" s="2">
        <f>(F60+G60)/H60</f>
        <v>0.23646666666666666</v>
      </c>
      <c r="F60" s="3">
        <v>3503</v>
      </c>
      <c r="G60" s="42">
        <v>44</v>
      </c>
      <c r="H60" s="3">
        <v>15000</v>
      </c>
      <c r="I60" s="3">
        <f>11057*0.92369</f>
        <v>10213.240330000001</v>
      </c>
      <c r="J60" s="3">
        <f t="shared" si="2"/>
        <v>4786.7596699999995</v>
      </c>
      <c r="K60" s="22" t="s">
        <v>62</v>
      </c>
      <c r="L60" s="22" t="s">
        <v>110</v>
      </c>
      <c r="M60" s="32" t="s">
        <v>181</v>
      </c>
    </row>
    <row r="61" spans="1:13" s="33" customFormat="1" ht="125.25" customHeight="1">
      <c r="A61" s="31">
        <v>57</v>
      </c>
      <c r="B61" s="16" t="s">
        <v>96</v>
      </c>
      <c r="C61" s="1" t="s">
        <v>1</v>
      </c>
      <c r="D61" s="1" t="s">
        <v>121</v>
      </c>
      <c r="E61" s="2">
        <f>(F61+G61)/H61</f>
        <v>0.24892649499030994</v>
      </c>
      <c r="F61" s="3">
        <v>19652</v>
      </c>
      <c r="G61" s="3">
        <v>0</v>
      </c>
      <c r="H61" s="3">
        <v>78947</v>
      </c>
      <c r="I61" s="3">
        <v>30735</v>
      </c>
      <c r="J61" s="3">
        <f t="shared" si="2"/>
        <v>48212</v>
      </c>
      <c r="K61" s="22" t="s">
        <v>195</v>
      </c>
      <c r="L61" s="22" t="s">
        <v>110</v>
      </c>
      <c r="M61" s="32" t="s">
        <v>181</v>
      </c>
    </row>
    <row r="62" spans="1:13" s="33" customFormat="1" ht="123" customHeight="1">
      <c r="A62" s="31">
        <v>58</v>
      </c>
      <c r="B62" s="16" t="s">
        <v>96</v>
      </c>
      <c r="C62" s="1" t="s">
        <v>2</v>
      </c>
      <c r="D62" s="1" t="s">
        <v>121</v>
      </c>
      <c r="E62" s="2">
        <f>(F62+G62)/H62</f>
        <v>0.33548824706700053</v>
      </c>
      <c r="F62" s="3">
        <v>40063</v>
      </c>
      <c r="G62" s="3">
        <v>0</v>
      </c>
      <c r="H62" s="3">
        <v>119417</v>
      </c>
      <c r="I62" s="3">
        <v>35319</v>
      </c>
      <c r="J62" s="3">
        <f t="shared" si="2"/>
        <v>84098</v>
      </c>
      <c r="K62" s="22" t="s">
        <v>196</v>
      </c>
      <c r="L62" s="22" t="s">
        <v>110</v>
      </c>
      <c r="M62" s="32" t="s">
        <v>181</v>
      </c>
    </row>
    <row r="63" spans="1:13" s="33" customFormat="1" ht="97.5" customHeight="1">
      <c r="A63" s="31">
        <v>59</v>
      </c>
      <c r="B63" s="16" t="s">
        <v>96</v>
      </c>
      <c r="C63" s="12" t="s">
        <v>227</v>
      </c>
      <c r="D63" s="1" t="s">
        <v>200</v>
      </c>
      <c r="E63" s="2" t="s">
        <v>109</v>
      </c>
      <c r="F63" s="3">
        <v>0</v>
      </c>
      <c r="G63" s="3">
        <v>0</v>
      </c>
      <c r="H63" s="3">
        <v>6072</v>
      </c>
      <c r="I63" s="3">
        <f>3736*0.89111</f>
        <v>3329.18696</v>
      </c>
      <c r="J63" s="3">
        <f t="shared" si="2"/>
        <v>2742.81304</v>
      </c>
      <c r="K63" s="22" t="s">
        <v>18</v>
      </c>
      <c r="L63" s="22" t="s">
        <v>110</v>
      </c>
      <c r="M63" s="32" t="s">
        <v>181</v>
      </c>
    </row>
    <row r="64" spans="1:13" s="33" customFormat="1" ht="108.75" customHeight="1">
      <c r="A64" s="31">
        <v>60</v>
      </c>
      <c r="B64" s="16" t="s">
        <v>96</v>
      </c>
      <c r="C64" s="12" t="s">
        <v>282</v>
      </c>
      <c r="D64" s="12" t="s">
        <v>146</v>
      </c>
      <c r="E64" s="2">
        <f>(F64+G64)/H64</f>
        <v>0.3512076351483272</v>
      </c>
      <c r="F64" s="3">
        <v>30580</v>
      </c>
      <c r="G64" s="3">
        <v>0</v>
      </c>
      <c r="H64" s="3">
        <v>87071</v>
      </c>
      <c r="I64" s="3">
        <v>35973</v>
      </c>
      <c r="J64" s="3">
        <f t="shared" si="2"/>
        <v>51098</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showGridLines="0" view="pageBreakPreview" zoomScale="55" zoomScaleNormal="70" zoomScaleSheetLayoutView="55" workbookViewId="0">
      <pane xSplit="1" ySplit="4" topLeftCell="B5" activePane="bottomRight" state="frozen"/>
      <selection pane="topRight" activeCell="B1" sqref="B1"/>
      <selection pane="bottomLeft" activeCell="A5" sqref="A5"/>
      <selection pane="bottomRight" activeCell="H25" sqref="H25"/>
    </sheetView>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229</v>
      </c>
    </row>
    <row r="2" spans="1:13" ht="51" customHeight="1">
      <c r="A2" s="15"/>
      <c r="B2" s="15"/>
      <c r="C2" s="15"/>
      <c r="D2" s="15"/>
      <c r="E2" s="15"/>
      <c r="F2" s="15"/>
      <c r="G2" s="15"/>
      <c r="H2" s="15"/>
      <c r="I2" s="13"/>
      <c r="J2" s="13"/>
      <c r="K2" s="14"/>
      <c r="L2" s="14"/>
      <c r="M2" s="26"/>
    </row>
    <row r="3" spans="1:13" ht="42.75" customHeight="1">
      <c r="A3" s="104"/>
      <c r="B3" s="105" t="s">
        <v>103</v>
      </c>
      <c r="C3" s="105" t="s">
        <v>73</v>
      </c>
      <c r="D3" s="19"/>
      <c r="E3" s="108" t="s">
        <v>230</v>
      </c>
      <c r="F3" s="103" t="s">
        <v>106</v>
      </c>
      <c r="G3" s="103" t="s">
        <v>105</v>
      </c>
      <c r="H3" s="98" t="s">
        <v>104</v>
      </c>
      <c r="I3" s="28" t="s">
        <v>16</v>
      </c>
      <c r="J3" s="29"/>
      <c r="K3" s="100" t="s">
        <v>17</v>
      </c>
      <c r="L3" s="101" t="s">
        <v>38</v>
      </c>
      <c r="M3" s="103" t="s">
        <v>90</v>
      </c>
    </row>
    <row r="4" spans="1:13" ht="34.5" customHeight="1">
      <c r="A4" s="104"/>
      <c r="B4" s="105"/>
      <c r="C4" s="105"/>
      <c r="D4" s="20" t="s">
        <v>36</v>
      </c>
      <c r="E4" s="109"/>
      <c r="F4" s="100"/>
      <c r="G4" s="100"/>
      <c r="H4" s="99"/>
      <c r="I4" s="21" t="s">
        <v>14</v>
      </c>
      <c r="J4" s="21" t="s">
        <v>15</v>
      </c>
      <c r="K4" s="100"/>
      <c r="L4" s="102"/>
      <c r="M4" s="103"/>
    </row>
    <row r="5" spans="1:13" s="33" customFormat="1" ht="90" customHeight="1">
      <c r="A5" s="31">
        <v>1</v>
      </c>
      <c r="B5" s="16" t="s">
        <v>102</v>
      </c>
      <c r="C5" s="12" t="s">
        <v>80</v>
      </c>
      <c r="D5" s="1" t="s">
        <v>199</v>
      </c>
      <c r="E5" s="2">
        <f>(F5+G5)/H5</f>
        <v>0.238731897814178</v>
      </c>
      <c r="F5" s="3">
        <v>6235</v>
      </c>
      <c r="G5" s="3">
        <v>2568</v>
      </c>
      <c r="H5" s="3">
        <v>36874</v>
      </c>
      <c r="I5" s="3">
        <f>21758+2569</f>
        <v>24327</v>
      </c>
      <c r="J5" s="3">
        <f t="shared" ref="J5:J64" si="0">H5-I5</f>
        <v>12547</v>
      </c>
      <c r="K5" s="22" t="s">
        <v>34</v>
      </c>
      <c r="L5" s="22" t="s">
        <v>52</v>
      </c>
      <c r="M5" s="32" t="s">
        <v>181</v>
      </c>
    </row>
    <row r="6" spans="1:13" s="33" customFormat="1" ht="117" customHeight="1">
      <c r="A6" s="31">
        <v>2</v>
      </c>
      <c r="B6" s="16" t="s">
        <v>102</v>
      </c>
      <c r="C6" s="12" t="s">
        <v>81</v>
      </c>
      <c r="D6" s="1" t="s">
        <v>231</v>
      </c>
      <c r="E6" s="2">
        <f>(F6+G6)/H6</f>
        <v>0.35967342991575385</v>
      </c>
      <c r="F6" s="4">
        <v>37587</v>
      </c>
      <c r="G6" s="4">
        <v>1093</v>
      </c>
      <c r="H6" s="4">
        <v>107542</v>
      </c>
      <c r="I6" s="4">
        <v>44695</v>
      </c>
      <c r="J6" s="4">
        <f t="shared" si="0"/>
        <v>62847</v>
      </c>
      <c r="K6" s="22" t="s">
        <v>60</v>
      </c>
      <c r="L6" s="22" t="s">
        <v>232</v>
      </c>
      <c r="M6" s="32" t="s">
        <v>181</v>
      </c>
    </row>
    <row r="7" spans="1:13" s="33" customFormat="1" ht="95.25" customHeight="1">
      <c r="A7" s="31">
        <v>3</v>
      </c>
      <c r="B7" s="16" t="s">
        <v>100</v>
      </c>
      <c r="C7" s="12" t="s">
        <v>233</v>
      </c>
      <c r="D7" s="1" t="s">
        <v>231</v>
      </c>
      <c r="E7" s="2">
        <f>(F7+G7)/H7</f>
        <v>0.22551484505212011</v>
      </c>
      <c r="F7" s="4">
        <v>6747</v>
      </c>
      <c r="G7" s="4">
        <v>1236</v>
      </c>
      <c r="H7" s="4">
        <f>36003-604</f>
        <v>35399</v>
      </c>
      <c r="I7" s="4">
        <f>14091-604</f>
        <v>13487</v>
      </c>
      <c r="J7" s="4">
        <f t="shared" si="0"/>
        <v>21912</v>
      </c>
      <c r="K7" s="22" t="s">
        <v>33</v>
      </c>
      <c r="L7" s="22" t="s">
        <v>234</v>
      </c>
      <c r="M7" s="32" t="s">
        <v>181</v>
      </c>
    </row>
    <row r="8" spans="1:13" s="33" customFormat="1" ht="163.5" customHeight="1">
      <c r="A8" s="31">
        <v>4</v>
      </c>
      <c r="B8" s="16" t="s">
        <v>100</v>
      </c>
      <c r="C8" s="12" t="s">
        <v>75</v>
      </c>
      <c r="D8" s="1" t="s">
        <v>231</v>
      </c>
      <c r="E8" s="2">
        <f>(F8+G8)/H8</f>
        <v>0.7459486216032265</v>
      </c>
      <c r="F8" s="4">
        <v>129014</v>
      </c>
      <c r="G8" s="4">
        <v>3600</v>
      </c>
      <c r="H8" s="36">
        <f>180339-2560</f>
        <v>177779</v>
      </c>
      <c r="I8" s="36">
        <f>59303-2560</f>
        <v>56743</v>
      </c>
      <c r="J8" s="36">
        <f t="shared" si="0"/>
        <v>121036</v>
      </c>
      <c r="K8" s="23" t="s">
        <v>169</v>
      </c>
      <c r="L8" s="23" t="s">
        <v>150</v>
      </c>
      <c r="M8" s="32" t="s">
        <v>181</v>
      </c>
    </row>
    <row r="9" spans="1:13" s="33" customFormat="1" ht="95.25" customHeight="1">
      <c r="A9" s="31">
        <v>5</v>
      </c>
      <c r="B9" s="16" t="s">
        <v>100</v>
      </c>
      <c r="C9" s="12" t="s">
        <v>235</v>
      </c>
      <c r="D9" s="1" t="s">
        <v>200</v>
      </c>
      <c r="E9" s="37" t="s">
        <v>236</v>
      </c>
      <c r="F9" s="3">
        <v>0</v>
      </c>
      <c r="G9" s="3">
        <v>0</v>
      </c>
      <c r="H9" s="3">
        <v>7145</v>
      </c>
      <c r="I9" s="3">
        <v>4059</v>
      </c>
      <c r="J9" s="3">
        <f t="shared" si="0"/>
        <v>3086</v>
      </c>
      <c r="K9" s="24" t="s">
        <v>18</v>
      </c>
      <c r="L9" s="24" t="s">
        <v>237</v>
      </c>
      <c r="M9" s="32" t="s">
        <v>181</v>
      </c>
    </row>
    <row r="10" spans="1:13" s="33" customFormat="1" ht="106.5" customHeight="1">
      <c r="A10" s="31">
        <v>6</v>
      </c>
      <c r="B10" s="16" t="s">
        <v>102</v>
      </c>
      <c r="C10" s="1" t="s">
        <v>238</v>
      </c>
      <c r="D10" s="12" t="s">
        <v>239</v>
      </c>
      <c r="E10" s="2">
        <f>(F10+G10)/H10</f>
        <v>0.28208007601606705</v>
      </c>
      <c r="F10" s="3">
        <v>12416</v>
      </c>
      <c r="G10" s="3">
        <v>646</v>
      </c>
      <c r="H10" s="3">
        <v>46306</v>
      </c>
      <c r="I10" s="3">
        <f>10075+3767</f>
        <v>13842</v>
      </c>
      <c r="J10" s="3">
        <f t="shared" si="0"/>
        <v>32464</v>
      </c>
      <c r="K10" s="22" t="s">
        <v>86</v>
      </c>
      <c r="L10" s="22" t="s">
        <v>173</v>
      </c>
      <c r="M10" s="32" t="s">
        <v>181</v>
      </c>
    </row>
    <row r="11" spans="1:13" s="33" customFormat="1" ht="132" customHeight="1">
      <c r="A11" s="31">
        <v>7</v>
      </c>
      <c r="B11" s="16" t="s">
        <v>102</v>
      </c>
      <c r="C11" s="12" t="s">
        <v>159</v>
      </c>
      <c r="D11" s="1" t="s">
        <v>200</v>
      </c>
      <c r="E11" s="2">
        <f>(F11+G11)/30021</f>
        <v>0.12674461210485993</v>
      </c>
      <c r="F11" s="3">
        <v>3540</v>
      </c>
      <c r="G11" s="3">
        <v>265</v>
      </c>
      <c r="H11" s="3">
        <v>39440</v>
      </c>
      <c r="I11" s="3">
        <v>26860</v>
      </c>
      <c r="J11" s="3">
        <f t="shared" si="0"/>
        <v>12580</v>
      </c>
      <c r="K11" s="22" t="s">
        <v>134</v>
      </c>
      <c r="L11" s="22" t="s">
        <v>51</v>
      </c>
      <c r="M11" s="32" t="s">
        <v>181</v>
      </c>
    </row>
    <row r="12" spans="1:13" s="33" customFormat="1" ht="96.75" customHeight="1">
      <c r="A12" s="31">
        <v>8</v>
      </c>
      <c r="B12" s="16" t="s">
        <v>102</v>
      </c>
      <c r="C12" s="12" t="s">
        <v>240</v>
      </c>
      <c r="D12" s="1" t="s">
        <v>200</v>
      </c>
      <c r="E12" s="2" t="s">
        <v>109</v>
      </c>
      <c r="F12" s="3">
        <v>0</v>
      </c>
      <c r="G12" s="3">
        <v>0</v>
      </c>
      <c r="H12" s="3">
        <v>19906</v>
      </c>
      <c r="I12" s="3">
        <v>11635</v>
      </c>
      <c r="J12" s="3">
        <f t="shared" si="0"/>
        <v>8271</v>
      </c>
      <c r="K12" s="24" t="s">
        <v>18</v>
      </c>
      <c r="L12" s="24" t="s">
        <v>110</v>
      </c>
      <c r="M12" s="32" t="s">
        <v>181</v>
      </c>
    </row>
    <row r="13" spans="1:13" s="33" customFormat="1" ht="101.25" customHeight="1">
      <c r="A13" s="31">
        <v>9</v>
      </c>
      <c r="B13" s="16" t="s">
        <v>102</v>
      </c>
      <c r="C13" s="12" t="s">
        <v>133</v>
      </c>
      <c r="D13" s="1" t="s">
        <v>200</v>
      </c>
      <c r="E13" s="2" t="s">
        <v>109</v>
      </c>
      <c r="F13" s="3">
        <v>0</v>
      </c>
      <c r="G13" s="3">
        <v>0</v>
      </c>
      <c r="H13" s="3">
        <v>7984</v>
      </c>
      <c r="I13" s="3">
        <v>3563</v>
      </c>
      <c r="J13" s="3">
        <f t="shared" si="0"/>
        <v>4421</v>
      </c>
      <c r="K13" s="24" t="s">
        <v>18</v>
      </c>
      <c r="L13" s="24" t="s">
        <v>110</v>
      </c>
      <c r="M13" s="32" t="s">
        <v>181</v>
      </c>
    </row>
    <row r="14" spans="1:13" s="33" customFormat="1" ht="127.5" customHeight="1">
      <c r="A14" s="31">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32" t="s">
        <v>181</v>
      </c>
    </row>
    <row r="15" spans="1:13" s="33" customFormat="1" ht="99.75" customHeight="1">
      <c r="A15" s="31">
        <v>11</v>
      </c>
      <c r="B15" s="16" t="s">
        <v>102</v>
      </c>
      <c r="C15" s="12" t="s">
        <v>241</v>
      </c>
      <c r="D15" s="12" t="s">
        <v>242</v>
      </c>
      <c r="E15" s="2">
        <f t="shared" si="1"/>
        <v>0.94528727988140271</v>
      </c>
      <c r="F15" s="4">
        <v>51778</v>
      </c>
      <c r="G15" s="4">
        <v>16450</v>
      </c>
      <c r="H15" s="4">
        <v>72177</v>
      </c>
      <c r="I15" s="4">
        <v>2833</v>
      </c>
      <c r="J15" s="4">
        <f t="shared" si="0"/>
        <v>69344</v>
      </c>
      <c r="K15" s="25" t="s">
        <v>22</v>
      </c>
      <c r="L15" s="23" t="s">
        <v>49</v>
      </c>
      <c r="M15" s="32" t="s">
        <v>181</v>
      </c>
    </row>
    <row r="16" spans="1:13" s="33" customFormat="1" ht="108.75" customHeight="1">
      <c r="A16" s="31">
        <v>12</v>
      </c>
      <c r="B16" s="16" t="s">
        <v>102</v>
      </c>
      <c r="C16" s="1" t="s">
        <v>243</v>
      </c>
      <c r="D16" s="12" t="s">
        <v>201</v>
      </c>
      <c r="E16" s="2">
        <f t="shared" si="1"/>
        <v>0.50700957727873186</v>
      </c>
      <c r="F16" s="3">
        <v>122060</v>
      </c>
      <c r="G16" s="3">
        <v>758</v>
      </c>
      <c r="H16" s="3">
        <v>242240</v>
      </c>
      <c r="I16" s="3">
        <f>40717+3241</f>
        <v>43958</v>
      </c>
      <c r="J16" s="3">
        <f t="shared" si="0"/>
        <v>198282</v>
      </c>
      <c r="K16" s="22" t="s">
        <v>149</v>
      </c>
      <c r="L16" s="22" t="s">
        <v>50</v>
      </c>
      <c r="M16" s="32" t="s">
        <v>181</v>
      </c>
    </row>
    <row r="17" spans="1:13" s="33" customFormat="1" ht="133.5" customHeight="1">
      <c r="A17" s="31">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244</v>
      </c>
      <c r="L17" s="22" t="s">
        <v>172</v>
      </c>
      <c r="M17" s="32" t="s">
        <v>181</v>
      </c>
    </row>
    <row r="18" spans="1:13" s="33" customFormat="1" ht="135.75" customHeight="1">
      <c r="A18" s="31">
        <v>14</v>
      </c>
      <c r="B18" s="16" t="s">
        <v>94</v>
      </c>
      <c r="C18" s="12" t="s">
        <v>160</v>
      </c>
      <c r="D18" s="1" t="s">
        <v>202</v>
      </c>
      <c r="E18" s="2">
        <f t="shared" si="1"/>
        <v>0.17552599635848676</v>
      </c>
      <c r="F18" s="3">
        <v>6790</v>
      </c>
      <c r="G18" s="3">
        <v>151</v>
      </c>
      <c r="H18" s="3">
        <v>39544</v>
      </c>
      <c r="I18" s="34">
        <v>22725</v>
      </c>
      <c r="J18" s="34">
        <f t="shared" si="0"/>
        <v>16819</v>
      </c>
      <c r="K18" s="22" t="s">
        <v>57</v>
      </c>
      <c r="L18" s="22" t="s">
        <v>245</v>
      </c>
      <c r="M18" s="32" t="s">
        <v>181</v>
      </c>
    </row>
    <row r="19" spans="1:13" s="33" customFormat="1" ht="114" customHeight="1">
      <c r="A19" s="31">
        <v>15</v>
      </c>
      <c r="B19" s="16" t="s">
        <v>94</v>
      </c>
      <c r="C19" s="12" t="s">
        <v>161</v>
      </c>
      <c r="D19" s="1" t="s">
        <v>203</v>
      </c>
      <c r="E19" s="2">
        <f t="shared" si="1"/>
        <v>0.30818503624148147</v>
      </c>
      <c r="F19" s="3">
        <v>12358</v>
      </c>
      <c r="G19" s="3">
        <v>440</v>
      </c>
      <c r="H19" s="3">
        <v>41527</v>
      </c>
      <c r="I19" s="34">
        <v>23862</v>
      </c>
      <c r="J19" s="34">
        <f t="shared" si="0"/>
        <v>17665</v>
      </c>
      <c r="K19" s="22" t="s">
        <v>58</v>
      </c>
      <c r="L19" s="22" t="s">
        <v>245</v>
      </c>
      <c r="M19" s="32" t="s">
        <v>181</v>
      </c>
    </row>
    <row r="20" spans="1:13" s="33" customFormat="1" ht="96" customHeight="1">
      <c r="A20" s="31">
        <v>16</v>
      </c>
      <c r="B20" s="16" t="s">
        <v>94</v>
      </c>
      <c r="C20" s="12" t="s">
        <v>246</v>
      </c>
      <c r="D20" s="1" t="s">
        <v>43</v>
      </c>
      <c r="E20" s="2">
        <f t="shared" si="1"/>
        <v>0.20571481073134876</v>
      </c>
      <c r="F20" s="3">
        <v>4478</v>
      </c>
      <c r="G20" s="3">
        <v>0</v>
      </c>
      <c r="H20" s="3">
        <v>21768</v>
      </c>
      <c r="I20" s="3">
        <v>11718</v>
      </c>
      <c r="J20" s="3">
        <f t="shared" si="0"/>
        <v>10050</v>
      </c>
      <c r="K20" s="22" t="s">
        <v>23</v>
      </c>
      <c r="L20" s="22" t="s">
        <v>247</v>
      </c>
      <c r="M20" s="32" t="s">
        <v>181</v>
      </c>
    </row>
    <row r="21" spans="1:13" s="33" customFormat="1" ht="108" customHeight="1">
      <c r="A21" s="31">
        <v>17</v>
      </c>
      <c r="B21" s="16" t="s">
        <v>94</v>
      </c>
      <c r="C21" s="12" t="s">
        <v>163</v>
      </c>
      <c r="D21" s="12" t="s">
        <v>248</v>
      </c>
      <c r="E21" s="2">
        <f t="shared" si="1"/>
        <v>0.12575206407315584</v>
      </c>
      <c r="F21" s="3">
        <v>12606</v>
      </c>
      <c r="G21" s="3">
        <v>3676</v>
      </c>
      <c r="H21" s="3">
        <v>129477</v>
      </c>
      <c r="I21" s="3">
        <f>63737-2758</f>
        <v>60979</v>
      </c>
      <c r="J21" s="3">
        <f t="shared" si="0"/>
        <v>68498</v>
      </c>
      <c r="K21" s="22" t="s">
        <v>68</v>
      </c>
      <c r="L21" s="22" t="s">
        <v>249</v>
      </c>
      <c r="M21" s="32" t="s">
        <v>181</v>
      </c>
    </row>
    <row r="22" spans="1:13" s="33" customFormat="1" ht="143.25" customHeight="1">
      <c r="A22" s="31">
        <v>18</v>
      </c>
      <c r="B22" s="16" t="s">
        <v>94</v>
      </c>
      <c r="C22" s="12" t="s">
        <v>250</v>
      </c>
      <c r="D22" s="12" t="s">
        <v>251</v>
      </c>
      <c r="E22" s="2">
        <f t="shared" si="1"/>
        <v>0.19924297334299751</v>
      </c>
      <c r="F22" s="38">
        <v>14284</v>
      </c>
      <c r="G22" s="38">
        <v>12930</v>
      </c>
      <c r="H22" s="38">
        <f>208206-70022-1597</f>
        <v>136587</v>
      </c>
      <c r="I22" s="39">
        <f>70148-1597</f>
        <v>68551</v>
      </c>
      <c r="J22" s="39">
        <f t="shared" si="0"/>
        <v>68036</v>
      </c>
      <c r="K22" s="40" t="s">
        <v>63</v>
      </c>
      <c r="L22" s="22" t="s">
        <v>245</v>
      </c>
      <c r="M22" s="32" t="s">
        <v>181</v>
      </c>
    </row>
    <row r="23" spans="1:13" s="33" customFormat="1" ht="141.75" customHeight="1">
      <c r="A23" s="31">
        <v>19</v>
      </c>
      <c r="B23" s="16" t="s">
        <v>94</v>
      </c>
      <c r="C23" s="12" t="s">
        <v>252</v>
      </c>
      <c r="D23" s="12" t="s">
        <v>253</v>
      </c>
      <c r="E23" s="2">
        <f t="shared" si="1"/>
        <v>0.20930019680534578</v>
      </c>
      <c r="F23" s="3">
        <v>4442</v>
      </c>
      <c r="G23" s="3">
        <v>131</v>
      </c>
      <c r="H23" s="3">
        <f>29875-8026</f>
        <v>21849</v>
      </c>
      <c r="I23" s="3">
        <v>10993</v>
      </c>
      <c r="J23" s="3">
        <f t="shared" si="0"/>
        <v>10856</v>
      </c>
      <c r="K23" s="22" t="s">
        <v>64</v>
      </c>
      <c r="L23" s="22" t="s">
        <v>118</v>
      </c>
      <c r="M23" s="32" t="s">
        <v>181</v>
      </c>
    </row>
    <row r="24" spans="1:13" s="33" customFormat="1" ht="142.5" customHeight="1">
      <c r="A24" s="31">
        <v>20</v>
      </c>
      <c r="B24" s="16" t="s">
        <v>94</v>
      </c>
      <c r="C24" s="12" t="s">
        <v>166</v>
      </c>
      <c r="D24" s="1" t="s">
        <v>135</v>
      </c>
      <c r="E24" s="2">
        <f t="shared" si="1"/>
        <v>9.1473817358463383E-2</v>
      </c>
      <c r="F24" s="3">
        <v>18603</v>
      </c>
      <c r="G24" s="3">
        <v>1718</v>
      </c>
      <c r="H24" s="3">
        <v>222151</v>
      </c>
      <c r="I24" s="3">
        <f>90115-3677</f>
        <v>86438</v>
      </c>
      <c r="J24" s="3">
        <f t="shared" si="0"/>
        <v>135713</v>
      </c>
      <c r="K24" s="22" t="s">
        <v>55</v>
      </c>
      <c r="L24" s="22" t="s">
        <v>46</v>
      </c>
      <c r="M24" s="32" t="s">
        <v>181</v>
      </c>
    </row>
    <row r="25" spans="1:13" s="33" customFormat="1" ht="151.5" customHeight="1">
      <c r="A25" s="31">
        <v>21</v>
      </c>
      <c r="B25" s="16" t="s">
        <v>94</v>
      </c>
      <c r="C25" s="12" t="s">
        <v>167</v>
      </c>
      <c r="D25" s="1" t="s">
        <v>138</v>
      </c>
      <c r="E25" s="2">
        <f t="shared" si="1"/>
        <v>0.42429158805723849</v>
      </c>
      <c r="F25" s="3">
        <v>75048</v>
      </c>
      <c r="G25" s="3">
        <v>16484</v>
      </c>
      <c r="H25" s="3">
        <v>215729</v>
      </c>
      <c r="I25" s="3">
        <v>40731</v>
      </c>
      <c r="J25" s="3">
        <f t="shared" si="0"/>
        <v>174998</v>
      </c>
      <c r="K25" s="22" t="s">
        <v>24</v>
      </c>
      <c r="L25" s="22" t="s">
        <v>47</v>
      </c>
      <c r="M25" s="32" t="s">
        <v>181</v>
      </c>
    </row>
    <row r="26" spans="1:13" s="33" customFormat="1" ht="154.5" customHeight="1">
      <c r="A26" s="31">
        <v>22</v>
      </c>
      <c r="B26" s="16" t="s">
        <v>94</v>
      </c>
      <c r="C26" s="12" t="s">
        <v>168</v>
      </c>
      <c r="D26" s="1" t="s">
        <v>40</v>
      </c>
      <c r="E26" s="2">
        <f t="shared" si="1"/>
        <v>0.53538030900106337</v>
      </c>
      <c r="F26" s="3">
        <v>214045</v>
      </c>
      <c r="G26" s="3">
        <v>128320</v>
      </c>
      <c r="H26" s="3">
        <v>639480</v>
      </c>
      <c r="I26" s="3">
        <f>139361-5908</f>
        <v>133453</v>
      </c>
      <c r="J26" s="3">
        <f t="shared" si="0"/>
        <v>506027</v>
      </c>
      <c r="K26" s="22" t="s">
        <v>56</v>
      </c>
      <c r="L26" s="22" t="s">
        <v>41</v>
      </c>
      <c r="M26" s="32" t="s">
        <v>181</v>
      </c>
    </row>
    <row r="27" spans="1:13" s="33" customFormat="1" ht="100.5" customHeight="1">
      <c r="A27" s="31">
        <v>23</v>
      </c>
      <c r="B27" s="16" t="s">
        <v>101</v>
      </c>
      <c r="C27" s="1" t="s">
        <v>76</v>
      </c>
      <c r="D27" s="12" t="s">
        <v>254</v>
      </c>
      <c r="E27" s="2">
        <f t="shared" si="1"/>
        <v>0.37642018997951199</v>
      </c>
      <c r="F27" s="3">
        <v>1579</v>
      </c>
      <c r="G27" s="3">
        <v>442</v>
      </c>
      <c r="H27" s="3">
        <f>5458-89</f>
        <v>5369</v>
      </c>
      <c r="I27" s="3">
        <v>0</v>
      </c>
      <c r="J27" s="3">
        <f t="shared" si="0"/>
        <v>5369</v>
      </c>
      <c r="K27" s="22" t="s">
        <v>65</v>
      </c>
      <c r="L27" s="22" t="s">
        <v>182</v>
      </c>
      <c r="M27" s="32" t="s">
        <v>181</v>
      </c>
    </row>
    <row r="28" spans="1:13" s="33" customFormat="1" ht="97.5" customHeight="1">
      <c r="A28" s="31">
        <v>24</v>
      </c>
      <c r="B28" s="16" t="s">
        <v>101</v>
      </c>
      <c r="C28" s="1" t="s">
        <v>77</v>
      </c>
      <c r="D28" s="12" t="s">
        <v>130</v>
      </c>
      <c r="E28" s="2">
        <f t="shared" si="1"/>
        <v>0.3943713958962381</v>
      </c>
      <c r="F28" s="3">
        <v>63539</v>
      </c>
      <c r="G28" s="3">
        <v>1636</v>
      </c>
      <c r="H28" s="3">
        <f>165263</f>
        <v>165263</v>
      </c>
      <c r="I28" s="3">
        <v>53376</v>
      </c>
      <c r="J28" s="3">
        <f t="shared" si="0"/>
        <v>111887</v>
      </c>
      <c r="K28" s="22" t="s">
        <v>131</v>
      </c>
      <c r="L28" s="22" t="s">
        <v>183</v>
      </c>
      <c r="M28" s="32" t="s">
        <v>181</v>
      </c>
    </row>
    <row r="29" spans="1:13" s="33" customFormat="1" ht="153" customHeight="1">
      <c r="A29" s="31">
        <v>25</v>
      </c>
      <c r="B29" s="16" t="s">
        <v>97</v>
      </c>
      <c r="C29" s="1" t="s">
        <v>3</v>
      </c>
      <c r="D29" s="1" t="s">
        <v>122</v>
      </c>
      <c r="E29" s="2">
        <f t="shared" si="1"/>
        <v>8.5330685954710911E-2</v>
      </c>
      <c r="F29" s="3">
        <v>2161</v>
      </c>
      <c r="G29" s="3">
        <v>1449</v>
      </c>
      <c r="H29" s="3">
        <f>42305+1</f>
        <v>42306</v>
      </c>
      <c r="I29" s="3">
        <f>25676-584+1</f>
        <v>25093</v>
      </c>
      <c r="J29" s="3">
        <f t="shared" si="0"/>
        <v>17213</v>
      </c>
      <c r="K29" s="22" t="s">
        <v>184</v>
      </c>
      <c r="L29" s="22" t="s">
        <v>185</v>
      </c>
      <c r="M29" s="32" t="s">
        <v>181</v>
      </c>
    </row>
    <row r="30" spans="1:13" s="33" customFormat="1" ht="127.5" customHeight="1">
      <c r="A30" s="31">
        <v>26</v>
      </c>
      <c r="B30" s="16" t="s">
        <v>97</v>
      </c>
      <c r="C30" s="1" t="s">
        <v>255</v>
      </c>
      <c r="D30" s="1" t="s">
        <v>123</v>
      </c>
      <c r="E30" s="2">
        <f t="shared" si="1"/>
        <v>0.15127011007620661</v>
      </c>
      <c r="F30" s="3">
        <v>4057</v>
      </c>
      <c r="G30" s="3">
        <v>6662</v>
      </c>
      <c r="H30" s="3">
        <v>70860</v>
      </c>
      <c r="I30" s="3">
        <f>27815-381</f>
        <v>27434</v>
      </c>
      <c r="J30" s="3">
        <f t="shared" si="0"/>
        <v>43426</v>
      </c>
      <c r="K30" s="22" t="s">
        <v>186</v>
      </c>
      <c r="L30" s="22" t="s">
        <v>187</v>
      </c>
      <c r="M30" s="32" t="s">
        <v>181</v>
      </c>
    </row>
    <row r="31" spans="1:13" s="33" customFormat="1" ht="210.75" customHeight="1">
      <c r="A31" s="31">
        <v>27</v>
      </c>
      <c r="B31" s="16" t="s">
        <v>97</v>
      </c>
      <c r="C31" s="1" t="s">
        <v>4</v>
      </c>
      <c r="D31" s="1" t="s">
        <v>123</v>
      </c>
      <c r="E31" s="2">
        <f t="shared" si="1"/>
        <v>0.38663058369079434</v>
      </c>
      <c r="F31" s="3">
        <v>5629</v>
      </c>
      <c r="G31" s="3">
        <v>28802</v>
      </c>
      <c r="H31" s="3">
        <v>89054</v>
      </c>
      <c r="I31" s="3">
        <f>27360-316</f>
        <v>27044</v>
      </c>
      <c r="J31" s="3">
        <f t="shared" si="0"/>
        <v>62010</v>
      </c>
      <c r="K31" s="22" t="s">
        <v>107</v>
      </c>
      <c r="L31" s="22" t="s">
        <v>188</v>
      </c>
      <c r="M31" s="32" t="s">
        <v>181</v>
      </c>
    </row>
    <row r="32" spans="1:13" s="33" customFormat="1" ht="132.75" customHeight="1">
      <c r="A32" s="31">
        <v>28</v>
      </c>
      <c r="B32" s="16" t="s">
        <v>97</v>
      </c>
      <c r="C32" s="1" t="s">
        <v>5</v>
      </c>
      <c r="D32" s="1" t="s">
        <v>198</v>
      </c>
      <c r="E32" s="2">
        <f t="shared" si="1"/>
        <v>0.10412863136991128</v>
      </c>
      <c r="F32" s="3">
        <v>3251</v>
      </c>
      <c r="G32" s="3">
        <v>0</v>
      </c>
      <c r="H32" s="3">
        <v>31221</v>
      </c>
      <c r="I32" s="3">
        <v>19507</v>
      </c>
      <c r="J32" s="3">
        <f t="shared" si="0"/>
        <v>11714</v>
      </c>
      <c r="K32" s="22" t="s">
        <v>189</v>
      </c>
      <c r="L32" s="22" t="s">
        <v>110</v>
      </c>
      <c r="M32" s="32" t="s">
        <v>181</v>
      </c>
    </row>
    <row r="33" spans="1:13" s="33" customFormat="1" ht="131.25" customHeight="1">
      <c r="A33" s="31">
        <v>29</v>
      </c>
      <c r="B33" s="16" t="s">
        <v>97</v>
      </c>
      <c r="C33" s="12" t="s">
        <v>6</v>
      </c>
      <c r="D33" s="1" t="s">
        <v>190</v>
      </c>
      <c r="E33" s="2">
        <f t="shared" si="1"/>
        <v>0.30511103299847681</v>
      </c>
      <c r="F33" s="3">
        <v>91276</v>
      </c>
      <c r="G33" s="3">
        <v>7677</v>
      </c>
      <c r="H33" s="3">
        <v>324318</v>
      </c>
      <c r="I33" s="3">
        <v>118491</v>
      </c>
      <c r="J33" s="3">
        <f t="shared" si="0"/>
        <v>205827</v>
      </c>
      <c r="K33" s="22" t="s">
        <v>25</v>
      </c>
      <c r="L33" s="22" t="s">
        <v>39</v>
      </c>
      <c r="M33" s="32" t="s">
        <v>181</v>
      </c>
    </row>
    <row r="34" spans="1:13" s="33" customFormat="1" ht="104.25" customHeight="1">
      <c r="A34" s="31">
        <v>30</v>
      </c>
      <c r="B34" s="16" t="s">
        <v>93</v>
      </c>
      <c r="C34" s="12" t="s">
        <v>85</v>
      </c>
      <c r="D34" s="1" t="s">
        <v>111</v>
      </c>
      <c r="E34" s="41">
        <f t="shared" si="1"/>
        <v>1.2700204614407677E-3</v>
      </c>
      <c r="F34" s="3">
        <v>18</v>
      </c>
      <c r="G34" s="3">
        <v>0</v>
      </c>
      <c r="H34" s="3">
        <v>14173</v>
      </c>
      <c r="I34" s="3">
        <v>9040</v>
      </c>
      <c r="J34" s="3">
        <f t="shared" si="0"/>
        <v>5133</v>
      </c>
      <c r="K34" s="22" t="s">
        <v>19</v>
      </c>
      <c r="L34" s="22" t="s">
        <v>110</v>
      </c>
      <c r="M34" s="32" t="s">
        <v>181</v>
      </c>
    </row>
    <row r="35" spans="1:13" s="33" customFormat="1" ht="90" customHeight="1">
      <c r="A35" s="31">
        <v>31</v>
      </c>
      <c r="B35" s="16" t="s">
        <v>93</v>
      </c>
      <c r="C35" s="12" t="s">
        <v>72</v>
      </c>
      <c r="D35" s="1" t="s">
        <v>42</v>
      </c>
      <c r="E35" s="2" t="s">
        <v>109</v>
      </c>
      <c r="F35" s="3">
        <v>0</v>
      </c>
      <c r="G35" s="3">
        <v>0</v>
      </c>
      <c r="H35" s="3">
        <v>62488</v>
      </c>
      <c r="I35" s="3">
        <v>40413</v>
      </c>
      <c r="J35" s="3">
        <f t="shared" si="0"/>
        <v>22075</v>
      </c>
      <c r="K35" s="24" t="s">
        <v>18</v>
      </c>
      <c r="L35" s="24" t="s">
        <v>110</v>
      </c>
      <c r="M35" s="32" t="s">
        <v>181</v>
      </c>
    </row>
    <row r="36" spans="1:13" s="33" customFormat="1" ht="148.5" customHeight="1">
      <c r="A36" s="31">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32" t="s">
        <v>181</v>
      </c>
    </row>
    <row r="37" spans="1:13" s="33" customFormat="1" ht="143.25" customHeight="1">
      <c r="A37" s="31">
        <v>33</v>
      </c>
      <c r="B37" s="16" t="s">
        <v>93</v>
      </c>
      <c r="C37" s="12" t="s">
        <v>113</v>
      </c>
      <c r="D37" s="1" t="s">
        <v>114</v>
      </c>
      <c r="E37" s="2">
        <f>(F37+G37)/H37</f>
        <v>0.14266524436015962</v>
      </c>
      <c r="F37" s="42">
        <v>21666</v>
      </c>
      <c r="G37" s="42">
        <v>0</v>
      </c>
      <c r="H37" s="42">
        <v>151866</v>
      </c>
      <c r="I37" s="42">
        <v>92238</v>
      </c>
      <c r="J37" s="42">
        <f t="shared" si="0"/>
        <v>59628</v>
      </c>
      <c r="K37" s="22" t="s">
        <v>20</v>
      </c>
      <c r="L37" s="22" t="s">
        <v>110</v>
      </c>
      <c r="M37" s="32" t="s">
        <v>181</v>
      </c>
    </row>
    <row r="38" spans="1:13" s="33" customFormat="1" ht="225.75" customHeight="1">
      <c r="A38" s="31">
        <v>34</v>
      </c>
      <c r="B38" s="16" t="s">
        <v>93</v>
      </c>
      <c r="C38" s="12" t="s">
        <v>256</v>
      </c>
      <c r="D38" s="1" t="s">
        <v>115</v>
      </c>
      <c r="E38" s="2">
        <f>(F38+G38)/H38</f>
        <v>0.17120808757150868</v>
      </c>
      <c r="F38" s="3">
        <v>21788</v>
      </c>
      <c r="G38" s="3">
        <v>82331</v>
      </c>
      <c r="H38" s="34">
        <f>744646-24565-79631-32110-197</f>
        <v>608143</v>
      </c>
      <c r="I38" s="3">
        <f>364154-32110-79631</f>
        <v>252413</v>
      </c>
      <c r="J38" s="3">
        <f t="shared" si="0"/>
        <v>355730</v>
      </c>
      <c r="K38" s="22" t="s">
        <v>21</v>
      </c>
      <c r="L38" s="22" t="s">
        <v>158</v>
      </c>
      <c r="M38" s="32" t="s">
        <v>181</v>
      </c>
    </row>
    <row r="39" spans="1:13" s="33" customFormat="1" ht="94.5" customHeight="1">
      <c r="A39" s="31">
        <v>35</v>
      </c>
      <c r="B39" s="16" t="s">
        <v>93</v>
      </c>
      <c r="C39" s="1" t="s">
        <v>78</v>
      </c>
      <c r="D39" s="1" t="s">
        <v>170</v>
      </c>
      <c r="E39" s="2">
        <f>(F39+G39)/H39</f>
        <v>0.17307255635114066</v>
      </c>
      <c r="F39" s="3">
        <v>5192</v>
      </c>
      <c r="G39" s="3">
        <v>6241</v>
      </c>
      <c r="H39" s="3">
        <v>66059</v>
      </c>
      <c r="I39" s="3">
        <v>6011</v>
      </c>
      <c r="J39" s="3">
        <f t="shared" si="0"/>
        <v>60048</v>
      </c>
      <c r="K39" s="22" t="s">
        <v>191</v>
      </c>
      <c r="L39" s="22" t="s">
        <v>192</v>
      </c>
      <c r="M39" s="32" t="s">
        <v>181</v>
      </c>
    </row>
    <row r="40" spans="1:13" s="33" customFormat="1" ht="86.25" customHeight="1">
      <c r="A40" s="31">
        <v>36</v>
      </c>
      <c r="B40" s="16" t="s">
        <v>93</v>
      </c>
      <c r="C40" s="12" t="s">
        <v>257</v>
      </c>
      <c r="D40" s="1" t="s">
        <v>71</v>
      </c>
      <c r="E40" s="2" t="s">
        <v>109</v>
      </c>
      <c r="F40" s="3">
        <v>0</v>
      </c>
      <c r="G40" s="3">
        <v>0</v>
      </c>
      <c r="H40" s="3">
        <v>12964</v>
      </c>
      <c r="I40" s="3">
        <f>6688+1</f>
        <v>6689</v>
      </c>
      <c r="J40" s="3">
        <f t="shared" si="0"/>
        <v>6275</v>
      </c>
      <c r="K40" s="24" t="s">
        <v>18</v>
      </c>
      <c r="L40" s="24" t="s">
        <v>110</v>
      </c>
      <c r="M40" s="32" t="s">
        <v>181</v>
      </c>
    </row>
    <row r="41" spans="1:13" s="33" customFormat="1" ht="109.5" customHeight="1">
      <c r="A41" s="31">
        <v>37</v>
      </c>
      <c r="B41" s="16" t="s">
        <v>93</v>
      </c>
      <c r="C41" s="1" t="s">
        <v>258</v>
      </c>
      <c r="D41" s="1" t="s">
        <v>171</v>
      </c>
      <c r="E41" s="2">
        <f t="shared" ref="E41:E48" si="2">(F41+G41)/H41</f>
        <v>0.62226951465155844</v>
      </c>
      <c r="F41" s="3">
        <v>87366</v>
      </c>
      <c r="G41" s="3">
        <v>61</v>
      </c>
      <c r="H41" s="3">
        <v>140497</v>
      </c>
      <c r="I41" s="3">
        <v>16056</v>
      </c>
      <c r="J41" s="3">
        <f t="shared" si="0"/>
        <v>124441</v>
      </c>
      <c r="K41" s="22" t="s">
        <v>193</v>
      </c>
      <c r="L41" s="22" t="s">
        <v>194</v>
      </c>
      <c r="M41" s="32" t="s">
        <v>181</v>
      </c>
    </row>
    <row r="42" spans="1:13" s="33" customFormat="1" ht="92.25" customHeight="1">
      <c r="A42" s="31">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32" t="s">
        <v>181</v>
      </c>
    </row>
    <row r="43" spans="1:13" s="33" customFormat="1" ht="67.5" customHeight="1">
      <c r="A43" s="31">
        <v>39</v>
      </c>
      <c r="B43" s="16" t="s">
        <v>93</v>
      </c>
      <c r="C43" s="12" t="s">
        <v>83</v>
      </c>
      <c r="D43" s="12" t="s">
        <v>143</v>
      </c>
      <c r="E43" s="2">
        <f t="shared" si="2"/>
        <v>0.67932975752471303</v>
      </c>
      <c r="F43" s="3">
        <v>30650</v>
      </c>
      <c r="G43" s="3">
        <v>0</v>
      </c>
      <c r="H43" s="3">
        <v>45118</v>
      </c>
      <c r="I43" s="3">
        <v>8857</v>
      </c>
      <c r="J43" s="3">
        <f t="shared" si="0"/>
        <v>36261</v>
      </c>
      <c r="K43" s="22" t="s">
        <v>61</v>
      </c>
      <c r="L43" s="22" t="s">
        <v>110</v>
      </c>
      <c r="M43" s="32" t="s">
        <v>181</v>
      </c>
    </row>
    <row r="44" spans="1:13" s="33" customFormat="1" ht="107.25" customHeight="1">
      <c r="A44" s="31">
        <v>40</v>
      </c>
      <c r="B44" s="16" t="s">
        <v>93</v>
      </c>
      <c r="C44" s="1" t="s">
        <v>259</v>
      </c>
      <c r="D44" s="1" t="s">
        <v>139</v>
      </c>
      <c r="E44" s="2">
        <f t="shared" si="2"/>
        <v>0.81751455327765121</v>
      </c>
      <c r="F44" s="3">
        <v>22610</v>
      </c>
      <c r="G44" s="3">
        <v>0</v>
      </c>
      <c r="H44" s="3">
        <v>27657</v>
      </c>
      <c r="I44" s="3">
        <v>0</v>
      </c>
      <c r="J44" s="3">
        <f t="shared" si="0"/>
        <v>27657</v>
      </c>
      <c r="K44" s="22" t="s">
        <v>140</v>
      </c>
      <c r="L44" s="22" t="s">
        <v>110</v>
      </c>
      <c r="M44" s="32" t="s">
        <v>181</v>
      </c>
    </row>
    <row r="45" spans="1:13" s="33" customFormat="1" ht="105.75" customHeight="1">
      <c r="A45" s="31">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32" t="s">
        <v>181</v>
      </c>
    </row>
    <row r="46" spans="1:13" s="33" customFormat="1" ht="92.25" customHeight="1">
      <c r="A46" s="31">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32" t="s">
        <v>181</v>
      </c>
    </row>
    <row r="47" spans="1:13" s="35" customFormat="1" ht="182.25" customHeight="1">
      <c r="A47" s="31">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32" t="s">
        <v>181</v>
      </c>
    </row>
    <row r="48" spans="1:13" s="35" customFormat="1" ht="180" customHeight="1">
      <c r="A48" s="31">
        <v>44</v>
      </c>
      <c r="B48" s="16" t="s">
        <v>98</v>
      </c>
      <c r="C48" s="12" t="s">
        <v>8</v>
      </c>
      <c r="D48" s="1" t="s">
        <v>89</v>
      </c>
      <c r="E48" s="2">
        <f t="shared" si="2"/>
        <v>0.1359273306175961</v>
      </c>
      <c r="F48" s="3">
        <v>67389</v>
      </c>
      <c r="G48" s="3">
        <v>25507</v>
      </c>
      <c r="H48" s="3">
        <v>683424</v>
      </c>
      <c r="I48" s="3">
        <v>279512</v>
      </c>
      <c r="J48" s="3">
        <f t="shared" si="0"/>
        <v>403912</v>
      </c>
      <c r="K48" s="43" t="s">
        <v>29</v>
      </c>
      <c r="L48" s="22" t="s">
        <v>128</v>
      </c>
      <c r="M48" s="32" t="s">
        <v>181</v>
      </c>
    </row>
    <row r="49" spans="1:13" s="35" customFormat="1" ht="127.5" customHeight="1">
      <c r="A49" s="31">
        <v>45</v>
      </c>
      <c r="B49" s="16" t="s">
        <v>98</v>
      </c>
      <c r="C49" s="12" t="s">
        <v>9</v>
      </c>
      <c r="D49" s="1" t="s">
        <v>89</v>
      </c>
      <c r="E49" s="2" t="s">
        <v>109</v>
      </c>
      <c r="F49" s="3">
        <v>520</v>
      </c>
      <c r="G49" s="3">
        <v>0</v>
      </c>
      <c r="H49" s="3">
        <v>388098</v>
      </c>
      <c r="I49" s="3">
        <v>218917</v>
      </c>
      <c r="J49" s="3">
        <f t="shared" si="0"/>
        <v>169181</v>
      </c>
      <c r="K49" s="24" t="s">
        <v>18</v>
      </c>
      <c r="L49" s="24" t="s">
        <v>110</v>
      </c>
      <c r="M49" s="32" t="s">
        <v>181</v>
      </c>
    </row>
    <row r="50" spans="1:13" s="33" customFormat="1" ht="136.5" customHeight="1">
      <c r="A50" s="31">
        <v>46</v>
      </c>
      <c r="B50" s="16" t="s">
        <v>98</v>
      </c>
      <c r="C50" s="12" t="s">
        <v>177</v>
      </c>
      <c r="D50" s="1" t="s">
        <v>124</v>
      </c>
      <c r="E50" s="2">
        <f t="shared" ref="E50:E58" si="3">(F50+G50)/H50</f>
        <v>0.36096938775510207</v>
      </c>
      <c r="F50" s="3">
        <v>752</v>
      </c>
      <c r="G50" s="3">
        <v>380</v>
      </c>
      <c r="H50" s="3">
        <v>3136</v>
      </c>
      <c r="I50" s="3">
        <v>2318</v>
      </c>
      <c r="J50" s="3">
        <f t="shared" si="0"/>
        <v>818</v>
      </c>
      <c r="K50" s="17" t="s">
        <v>26</v>
      </c>
      <c r="L50" s="18" t="s">
        <v>53</v>
      </c>
      <c r="M50" s="32" t="s">
        <v>181</v>
      </c>
    </row>
    <row r="51" spans="1:13" s="33" customFormat="1" ht="125.25" customHeight="1">
      <c r="A51" s="31">
        <v>47</v>
      </c>
      <c r="B51" s="16" t="s">
        <v>98</v>
      </c>
      <c r="C51" s="12" t="s">
        <v>178</v>
      </c>
      <c r="D51" s="1" t="s">
        <v>124</v>
      </c>
      <c r="E51" s="2">
        <f t="shared" si="3"/>
        <v>0.22605063951970764</v>
      </c>
      <c r="F51" s="3">
        <v>683</v>
      </c>
      <c r="G51" s="3">
        <v>183</v>
      </c>
      <c r="H51" s="3">
        <v>3831</v>
      </c>
      <c r="I51" s="3">
        <f>1069+470</f>
        <v>1539</v>
      </c>
      <c r="J51" s="3">
        <f t="shared" si="0"/>
        <v>2292</v>
      </c>
      <c r="K51" s="17" t="s">
        <v>26</v>
      </c>
      <c r="L51" s="18" t="s">
        <v>180</v>
      </c>
      <c r="M51" s="32" t="s">
        <v>181</v>
      </c>
    </row>
    <row r="52" spans="1:13" s="33" customFormat="1" ht="81.75" customHeight="1">
      <c r="A52" s="31">
        <v>48</v>
      </c>
      <c r="B52" s="16" t="s">
        <v>98</v>
      </c>
      <c r="C52" s="12" t="s">
        <v>205</v>
      </c>
      <c r="D52" s="1" t="s">
        <v>124</v>
      </c>
      <c r="E52" s="2">
        <f>(F52+G52)/H52</f>
        <v>0.52751604533661067</v>
      </c>
      <c r="F52" s="3">
        <v>3863</v>
      </c>
      <c r="G52" s="3">
        <v>0</v>
      </c>
      <c r="H52" s="3">
        <v>7323</v>
      </c>
      <c r="I52" s="3">
        <v>4890</v>
      </c>
      <c r="J52" s="3">
        <f>H52-I52</f>
        <v>2433</v>
      </c>
      <c r="K52" s="22" t="s">
        <v>176</v>
      </c>
      <c r="L52" s="18" t="s">
        <v>110</v>
      </c>
      <c r="M52" s="32" t="s">
        <v>181</v>
      </c>
    </row>
    <row r="53" spans="1:13" s="33" customFormat="1" ht="132.75" customHeight="1">
      <c r="A53" s="31">
        <v>49</v>
      </c>
      <c r="B53" s="16" t="s">
        <v>98</v>
      </c>
      <c r="C53" s="12" t="s">
        <v>204</v>
      </c>
      <c r="D53" s="12" t="s">
        <v>124</v>
      </c>
      <c r="E53" s="2">
        <f t="shared" si="3"/>
        <v>1.1492597850334618</v>
      </c>
      <c r="F53" s="3">
        <v>10487</v>
      </c>
      <c r="G53" s="3">
        <v>847</v>
      </c>
      <c r="H53" s="3">
        <v>9862</v>
      </c>
      <c r="I53" s="3">
        <f>4774+142</f>
        <v>4916</v>
      </c>
      <c r="J53" s="3">
        <f t="shared" si="0"/>
        <v>4946</v>
      </c>
      <c r="K53" s="24" t="s">
        <v>27</v>
      </c>
      <c r="L53" s="22" t="s">
        <v>53</v>
      </c>
      <c r="M53" s="32" t="s">
        <v>181</v>
      </c>
    </row>
    <row r="54" spans="1:13" s="33" customFormat="1" ht="90" customHeight="1">
      <c r="A54" s="31">
        <v>50</v>
      </c>
      <c r="B54" s="16" t="s">
        <v>98</v>
      </c>
      <c r="C54" s="12" t="s">
        <v>69</v>
      </c>
      <c r="D54" s="12" t="s">
        <v>206</v>
      </c>
      <c r="E54" s="2">
        <f t="shared" si="3"/>
        <v>0.1797432239657632</v>
      </c>
      <c r="F54" s="3">
        <v>1763</v>
      </c>
      <c r="G54" s="3">
        <v>1</v>
      </c>
      <c r="H54" s="3">
        <v>9814</v>
      </c>
      <c r="I54" s="3">
        <v>4941</v>
      </c>
      <c r="J54" s="3">
        <f t="shared" si="0"/>
        <v>4873</v>
      </c>
      <c r="K54" s="22" t="s">
        <v>70</v>
      </c>
      <c r="L54" s="24" t="s">
        <v>179</v>
      </c>
      <c r="M54" s="32" t="s">
        <v>181</v>
      </c>
    </row>
    <row r="55" spans="1:13" s="33" customFormat="1" ht="84.75" customHeight="1">
      <c r="A55" s="31">
        <v>51</v>
      </c>
      <c r="B55" s="16" t="s">
        <v>99</v>
      </c>
      <c r="C55" s="1" t="s">
        <v>13</v>
      </c>
      <c r="D55" s="1" t="s">
        <v>87</v>
      </c>
      <c r="E55" s="2">
        <f t="shared" si="3"/>
        <v>0.55794407168397508</v>
      </c>
      <c r="F55" s="3">
        <v>77932</v>
      </c>
      <c r="G55" s="3">
        <v>400</v>
      </c>
      <c r="H55" s="3">
        <v>140394</v>
      </c>
      <c r="I55" s="3">
        <v>48814</v>
      </c>
      <c r="J55" s="3">
        <f t="shared" si="0"/>
        <v>91580</v>
      </c>
      <c r="K55" s="22" t="s">
        <v>66</v>
      </c>
      <c r="L55" s="22" t="s">
        <v>91</v>
      </c>
      <c r="M55" s="32" t="s">
        <v>181</v>
      </c>
    </row>
    <row r="56" spans="1:13" s="33" customFormat="1" ht="96.75" customHeight="1">
      <c r="A56" s="31">
        <v>52</v>
      </c>
      <c r="B56" s="16" t="s">
        <v>99</v>
      </c>
      <c r="C56" s="1" t="s">
        <v>12</v>
      </c>
      <c r="D56" s="1" t="s">
        <v>88</v>
      </c>
      <c r="E56" s="2">
        <f t="shared" si="3"/>
        <v>0.58523119392684608</v>
      </c>
      <c r="F56" s="3">
        <v>819</v>
      </c>
      <c r="G56" s="3">
        <v>29</v>
      </c>
      <c r="H56" s="3">
        <v>1449</v>
      </c>
      <c r="I56" s="3">
        <f>176+455</f>
        <v>631</v>
      </c>
      <c r="J56" s="3">
        <f t="shared" si="0"/>
        <v>818</v>
      </c>
      <c r="K56" s="17" t="s">
        <v>31</v>
      </c>
      <c r="L56" s="18" t="s">
        <v>157</v>
      </c>
      <c r="M56" s="32" t="s">
        <v>181</v>
      </c>
    </row>
    <row r="57" spans="1:13" s="33" customFormat="1" ht="100.5" customHeight="1">
      <c r="A57" s="31">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32" t="s">
        <v>181</v>
      </c>
    </row>
    <row r="58" spans="1:13" s="33" customFormat="1" ht="86.25" customHeight="1">
      <c r="A58" s="31">
        <v>54</v>
      </c>
      <c r="B58" s="16" t="s">
        <v>99</v>
      </c>
      <c r="C58" s="1" t="s">
        <v>156</v>
      </c>
      <c r="D58" s="1" t="s">
        <v>142</v>
      </c>
      <c r="E58" s="2">
        <f t="shared" si="3"/>
        <v>1.0568072380759288</v>
      </c>
      <c r="F58" s="3">
        <v>166798</v>
      </c>
      <c r="G58" s="3">
        <v>0</v>
      </c>
      <c r="H58" s="3">
        <v>157832</v>
      </c>
      <c r="I58" s="3">
        <v>82621</v>
      </c>
      <c r="J58" s="3">
        <f t="shared" si="0"/>
        <v>75211</v>
      </c>
      <c r="K58" s="24" t="s">
        <v>32</v>
      </c>
      <c r="L58" s="24" t="s">
        <v>110</v>
      </c>
      <c r="M58" s="32" t="s">
        <v>181</v>
      </c>
    </row>
    <row r="59" spans="1:13" s="33" customFormat="1" ht="85.5" customHeight="1">
      <c r="A59" s="31">
        <v>55</v>
      </c>
      <c r="B59" s="16" t="s">
        <v>92</v>
      </c>
      <c r="C59" s="12" t="s">
        <v>0</v>
      </c>
      <c r="D59" s="1" t="s">
        <v>37</v>
      </c>
      <c r="E59" s="2" t="s">
        <v>109</v>
      </c>
      <c r="F59" s="3">
        <v>0</v>
      </c>
      <c r="G59" s="3">
        <v>0</v>
      </c>
      <c r="H59" s="3">
        <v>37882</v>
      </c>
      <c r="I59" s="3">
        <f>20880+3518</f>
        <v>24398</v>
      </c>
      <c r="J59" s="3">
        <f t="shared" si="0"/>
        <v>13484</v>
      </c>
      <c r="K59" s="17" t="s">
        <v>18</v>
      </c>
      <c r="L59" s="17" t="s">
        <v>110</v>
      </c>
      <c r="M59" s="32" t="s">
        <v>181</v>
      </c>
    </row>
    <row r="60" spans="1:13" s="33" customFormat="1" ht="107.25" customHeight="1">
      <c r="A60" s="31">
        <v>56</v>
      </c>
      <c r="B60" s="16" t="s">
        <v>95</v>
      </c>
      <c r="C60" s="1" t="s">
        <v>260</v>
      </c>
      <c r="D60" s="12" t="s">
        <v>120</v>
      </c>
      <c r="E60" s="2">
        <f>(F60+G60)/H60</f>
        <v>0.21730793022392675</v>
      </c>
      <c r="F60" s="3">
        <v>3513</v>
      </c>
      <c r="G60" s="42">
        <v>0</v>
      </c>
      <c r="H60" s="3">
        <f>15119+1047</f>
        <v>16166</v>
      </c>
      <c r="I60" s="3">
        <v>11352</v>
      </c>
      <c r="J60" s="3">
        <f t="shared" si="0"/>
        <v>4814</v>
      </c>
      <c r="K60" s="22" t="s">
        <v>62</v>
      </c>
      <c r="L60" s="22" t="s">
        <v>110</v>
      </c>
      <c r="M60" s="32" t="s">
        <v>181</v>
      </c>
    </row>
    <row r="61" spans="1:13" s="33" customFormat="1" ht="125.25" customHeight="1">
      <c r="A61" s="31">
        <v>57</v>
      </c>
      <c r="B61" s="16" t="s">
        <v>96</v>
      </c>
      <c r="C61" s="1" t="s">
        <v>1</v>
      </c>
      <c r="D61" s="1" t="s">
        <v>121</v>
      </c>
      <c r="E61" s="2">
        <f>(F61+G61)/H61</f>
        <v>0.37452422983908001</v>
      </c>
      <c r="F61" s="3">
        <v>36703</v>
      </c>
      <c r="G61" s="3">
        <v>0</v>
      </c>
      <c r="H61" s="3">
        <v>97999</v>
      </c>
      <c r="I61" s="3">
        <v>30723</v>
      </c>
      <c r="J61" s="3">
        <f t="shared" si="0"/>
        <v>67276</v>
      </c>
      <c r="K61" s="22" t="s">
        <v>195</v>
      </c>
      <c r="L61" s="22" t="s">
        <v>110</v>
      </c>
      <c r="M61" s="32" t="s">
        <v>181</v>
      </c>
    </row>
    <row r="62" spans="1:13" s="33" customFormat="1" ht="123" customHeight="1">
      <c r="A62" s="31">
        <v>58</v>
      </c>
      <c r="B62" s="16" t="s">
        <v>96</v>
      </c>
      <c r="C62" s="1" t="s">
        <v>2</v>
      </c>
      <c r="D62" s="1" t="s">
        <v>121</v>
      </c>
      <c r="E62" s="2">
        <f>(F62+G62)/H62</f>
        <v>0.31457604895104896</v>
      </c>
      <c r="F62" s="3">
        <v>31669</v>
      </c>
      <c r="G62" s="3">
        <v>0</v>
      </c>
      <c r="H62" s="3">
        <v>100672</v>
      </c>
      <c r="I62" s="3">
        <v>36601</v>
      </c>
      <c r="J62" s="3">
        <f t="shared" si="0"/>
        <v>64071</v>
      </c>
      <c r="K62" s="22" t="s">
        <v>196</v>
      </c>
      <c r="L62" s="22" t="s">
        <v>110</v>
      </c>
      <c r="M62" s="32" t="s">
        <v>181</v>
      </c>
    </row>
    <row r="63" spans="1:13" s="33" customFormat="1" ht="97.5" customHeight="1">
      <c r="A63" s="31">
        <v>59</v>
      </c>
      <c r="B63" s="16" t="s">
        <v>96</v>
      </c>
      <c r="C63" s="12" t="s">
        <v>261</v>
      </c>
      <c r="D63" s="1" t="s">
        <v>200</v>
      </c>
      <c r="E63" s="2" t="s">
        <v>109</v>
      </c>
      <c r="F63" s="3">
        <v>0</v>
      </c>
      <c r="G63" s="3">
        <v>0</v>
      </c>
      <c r="H63" s="3">
        <v>8559</v>
      </c>
      <c r="I63" s="3">
        <v>5374</v>
      </c>
      <c r="J63" s="3">
        <f t="shared" si="0"/>
        <v>3185</v>
      </c>
      <c r="K63" s="22" t="s">
        <v>18</v>
      </c>
      <c r="L63" s="22" t="s">
        <v>110</v>
      </c>
      <c r="M63" s="32" t="s">
        <v>181</v>
      </c>
    </row>
    <row r="64" spans="1:13" s="33" customFormat="1" ht="108.75" customHeight="1">
      <c r="A64" s="31">
        <v>60</v>
      </c>
      <c r="B64" s="16" t="s">
        <v>96</v>
      </c>
      <c r="C64" s="12" t="s">
        <v>10</v>
      </c>
      <c r="D64" s="12" t="s">
        <v>146</v>
      </c>
      <c r="E64" s="2">
        <f>(F64+G64)/H64</f>
        <v>0.32845404643656739</v>
      </c>
      <c r="F64" s="3">
        <v>28901</v>
      </c>
      <c r="G64" s="3">
        <v>0</v>
      </c>
      <c r="H64" s="3">
        <v>87991</v>
      </c>
      <c r="I64" s="3">
        <v>35301</v>
      </c>
      <c r="J64" s="3">
        <f t="shared" si="0"/>
        <v>52690</v>
      </c>
      <c r="K64" s="22" t="s">
        <v>197</v>
      </c>
      <c r="L64" s="22" t="s">
        <v>110</v>
      </c>
      <c r="M64" s="32" t="s">
        <v>181</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view="pageBreakPreview" zoomScale="70" zoomScaleNormal="40" zoomScaleSheet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4.25"/>
  <cols>
    <col min="1" max="1" width="6.5" style="49" customWidth="1"/>
    <col min="2" max="2" width="12.875" style="46" customWidth="1"/>
    <col min="3" max="3" width="43" style="46" customWidth="1"/>
    <col min="4" max="4" width="29.5" style="46" customWidth="1"/>
    <col min="5" max="5" width="12.875" style="55" customWidth="1"/>
    <col min="6" max="10" width="12.875" style="59" customWidth="1"/>
    <col min="11" max="11" width="13.25" style="59" customWidth="1"/>
    <col min="12" max="12" width="32.75" style="60" customWidth="1"/>
    <col min="13" max="13" width="35.625" style="46" customWidth="1"/>
    <col min="14" max="14" width="3" style="46" customWidth="1"/>
    <col min="15" max="16384" width="9" style="46"/>
  </cols>
  <sheetData>
    <row r="1" spans="1:14" ht="24.75" customHeight="1">
      <c r="A1" s="45" t="s">
        <v>428</v>
      </c>
      <c r="C1" s="47"/>
      <c r="D1" s="47"/>
      <c r="E1" s="48"/>
      <c r="F1" s="48"/>
      <c r="G1" s="48"/>
      <c r="H1" s="48"/>
      <c r="I1" s="48"/>
      <c r="J1" s="48"/>
      <c r="K1" s="48"/>
      <c r="L1" s="47"/>
    </row>
    <row r="2" spans="1:14" ht="24.6" customHeight="1">
      <c r="A2" s="45"/>
      <c r="C2" s="47"/>
      <c r="D2" s="47"/>
      <c r="E2" s="48"/>
      <c r="F2" s="48"/>
      <c r="G2" s="48"/>
      <c r="H2" s="48"/>
      <c r="I2" s="48"/>
      <c r="J2" s="48"/>
      <c r="K2" s="48"/>
      <c r="L2" s="47"/>
    </row>
    <row r="3" spans="1:14" ht="44.25" customHeight="1">
      <c r="B3" s="50"/>
      <c r="C3" s="51"/>
      <c r="D3" s="92"/>
      <c r="E3" s="110"/>
      <c r="F3" s="110"/>
      <c r="G3" s="110"/>
      <c r="H3" s="110"/>
      <c r="I3" s="110"/>
      <c r="J3" s="110"/>
      <c r="K3" s="110"/>
      <c r="L3" s="92"/>
      <c r="M3" s="92"/>
      <c r="N3" s="86"/>
    </row>
    <row r="4" spans="1:14" ht="18.75" customHeight="1">
      <c r="A4" s="111"/>
      <c r="B4" s="111" t="s">
        <v>103</v>
      </c>
      <c r="C4" s="111" t="s">
        <v>286</v>
      </c>
      <c r="D4" s="111" t="s">
        <v>450</v>
      </c>
      <c r="E4" s="111" t="s">
        <v>448</v>
      </c>
      <c r="F4" s="111" t="s">
        <v>429</v>
      </c>
      <c r="G4" s="112" t="s">
        <v>430</v>
      </c>
      <c r="H4" s="111" t="s">
        <v>431</v>
      </c>
      <c r="I4" s="96" t="s">
        <v>16</v>
      </c>
      <c r="J4" s="96"/>
      <c r="K4" s="111" t="s">
        <v>405</v>
      </c>
      <c r="L4" s="111" t="s">
        <v>287</v>
      </c>
      <c r="M4" s="111" t="s">
        <v>38</v>
      </c>
      <c r="N4" s="88"/>
    </row>
    <row r="5" spans="1:14" s="55" customFormat="1" ht="50.25" customHeight="1">
      <c r="A5" s="111"/>
      <c r="B5" s="111"/>
      <c r="C5" s="111"/>
      <c r="D5" s="111"/>
      <c r="E5" s="111"/>
      <c r="F5" s="111"/>
      <c r="G5" s="112"/>
      <c r="H5" s="111"/>
      <c r="I5" s="97" t="s">
        <v>14</v>
      </c>
      <c r="J5" s="97" t="s">
        <v>15</v>
      </c>
      <c r="K5" s="111"/>
      <c r="L5" s="111"/>
      <c r="M5" s="111"/>
      <c r="N5" s="88"/>
    </row>
    <row r="6" spans="1:14" s="58" customFormat="1" ht="60" customHeight="1">
      <c r="A6" s="93">
        <v>1</v>
      </c>
      <c r="B6" s="93" t="s">
        <v>288</v>
      </c>
      <c r="C6" s="72" t="s">
        <v>289</v>
      </c>
      <c r="D6" s="73" t="s">
        <v>354</v>
      </c>
      <c r="E6" s="74">
        <f>(F6+G6)/H6</f>
        <v>0.79377643374479401</v>
      </c>
      <c r="F6" s="91">
        <v>124574</v>
      </c>
      <c r="G6" s="91">
        <v>22943</v>
      </c>
      <c r="H6" s="75">
        <v>185842</v>
      </c>
      <c r="I6" s="75">
        <v>176404</v>
      </c>
      <c r="J6" s="75">
        <v>9438</v>
      </c>
      <c r="K6" s="75">
        <v>491723</v>
      </c>
      <c r="L6" s="76" t="s">
        <v>369</v>
      </c>
      <c r="M6" s="73" t="s">
        <v>432</v>
      </c>
      <c r="N6" s="87"/>
    </row>
    <row r="7" spans="1:14" s="58" customFormat="1" ht="60" customHeight="1">
      <c r="A7" s="93">
        <v>2</v>
      </c>
      <c r="B7" s="93" t="s">
        <v>288</v>
      </c>
      <c r="C7" s="72" t="s">
        <v>290</v>
      </c>
      <c r="D7" s="73" t="s">
        <v>355</v>
      </c>
      <c r="E7" s="74">
        <f t="shared" ref="E7:E21" si="0">(F7+G7)/H7</f>
        <v>0.83983100523131715</v>
      </c>
      <c r="F7" s="91">
        <v>65239</v>
      </c>
      <c r="G7" s="91">
        <v>10696</v>
      </c>
      <c r="H7" s="75">
        <v>90417</v>
      </c>
      <c r="I7" s="75">
        <v>85772</v>
      </c>
      <c r="J7" s="75">
        <v>4645</v>
      </c>
      <c r="K7" s="75">
        <v>253114</v>
      </c>
      <c r="L7" s="77" t="s">
        <v>370</v>
      </c>
      <c r="M7" s="73" t="s">
        <v>433</v>
      </c>
      <c r="N7" s="87"/>
    </row>
    <row r="8" spans="1:14" s="58" customFormat="1" ht="60" customHeight="1">
      <c r="A8" s="93">
        <v>3</v>
      </c>
      <c r="B8" s="93" t="s">
        <v>288</v>
      </c>
      <c r="C8" s="72" t="s">
        <v>291</v>
      </c>
      <c r="D8" s="73" t="s">
        <v>356</v>
      </c>
      <c r="E8" s="74">
        <f t="shared" si="0"/>
        <v>1.3259983700081499</v>
      </c>
      <c r="F8" s="91">
        <v>9762</v>
      </c>
      <c r="G8" s="91">
        <v>0</v>
      </c>
      <c r="H8" s="75">
        <v>7362</v>
      </c>
      <c r="I8" s="75">
        <v>7362</v>
      </c>
      <c r="J8" s="75">
        <v>0</v>
      </c>
      <c r="K8" s="75">
        <v>7509</v>
      </c>
      <c r="L8" s="78" t="s">
        <v>406</v>
      </c>
      <c r="M8" s="73" t="s">
        <v>372</v>
      </c>
      <c r="N8" s="87"/>
    </row>
    <row r="9" spans="1:14" s="58" customFormat="1" ht="90" customHeight="1">
      <c r="A9" s="93">
        <v>4</v>
      </c>
      <c r="B9" s="93" t="s">
        <v>100</v>
      </c>
      <c r="C9" s="72" t="s">
        <v>407</v>
      </c>
      <c r="D9" s="73" t="s">
        <v>408</v>
      </c>
      <c r="E9" s="74">
        <f t="shared" si="0"/>
        <v>0.83187725266593193</v>
      </c>
      <c r="F9" s="91">
        <v>548765</v>
      </c>
      <c r="G9" s="91">
        <v>76251</v>
      </c>
      <c r="H9" s="75">
        <v>751332</v>
      </c>
      <c r="I9" s="75">
        <v>359983</v>
      </c>
      <c r="J9" s="75">
        <v>391349</v>
      </c>
      <c r="K9" s="75">
        <v>2108939</v>
      </c>
      <c r="L9" s="76" t="s">
        <v>369</v>
      </c>
      <c r="M9" s="73" t="s">
        <v>434</v>
      </c>
      <c r="N9" s="87"/>
    </row>
    <row r="10" spans="1:14" s="58" customFormat="1" ht="60" customHeight="1">
      <c r="A10" s="93">
        <v>5</v>
      </c>
      <c r="B10" s="93" t="s">
        <v>100</v>
      </c>
      <c r="C10" s="72" t="s">
        <v>409</v>
      </c>
      <c r="D10" s="73" t="s">
        <v>410</v>
      </c>
      <c r="E10" s="74">
        <f t="shared" si="0"/>
        <v>1.0773519918256316</v>
      </c>
      <c r="F10" s="91">
        <v>315996</v>
      </c>
      <c r="G10" s="91">
        <v>2424</v>
      </c>
      <c r="H10" s="75">
        <v>295558</v>
      </c>
      <c r="I10" s="75">
        <v>196390</v>
      </c>
      <c r="J10" s="75">
        <v>99168</v>
      </c>
      <c r="K10" s="75">
        <v>1080663</v>
      </c>
      <c r="L10" s="76" t="s">
        <v>369</v>
      </c>
      <c r="M10" s="73" t="s">
        <v>435</v>
      </c>
      <c r="N10" s="87"/>
    </row>
    <row r="11" spans="1:14" s="58" customFormat="1" ht="60" customHeight="1">
      <c r="A11" s="93">
        <v>6</v>
      </c>
      <c r="B11" s="93" t="s">
        <v>100</v>
      </c>
      <c r="C11" s="72" t="s">
        <v>411</v>
      </c>
      <c r="D11" s="73" t="s">
        <v>412</v>
      </c>
      <c r="E11" s="74">
        <f t="shared" si="0"/>
        <v>0.86446938485580338</v>
      </c>
      <c r="F11" s="91">
        <v>1512</v>
      </c>
      <c r="G11" s="91">
        <v>4573</v>
      </c>
      <c r="H11" s="75">
        <v>7039</v>
      </c>
      <c r="I11" s="75">
        <v>7039</v>
      </c>
      <c r="J11" s="75">
        <v>0</v>
      </c>
      <c r="K11" s="75">
        <v>16252</v>
      </c>
      <c r="L11" s="77" t="s">
        <v>373</v>
      </c>
      <c r="M11" s="73" t="s">
        <v>433</v>
      </c>
      <c r="N11" s="87"/>
    </row>
    <row r="12" spans="1:14" s="58" customFormat="1" ht="60" customHeight="1">
      <c r="A12" s="93">
        <v>7</v>
      </c>
      <c r="B12" s="93" t="s">
        <v>100</v>
      </c>
      <c r="C12" s="72" t="s">
        <v>413</v>
      </c>
      <c r="D12" s="73" t="s">
        <v>414</v>
      </c>
      <c r="E12" s="74">
        <f t="shared" si="0"/>
        <v>0.80522193211488247</v>
      </c>
      <c r="F12" s="91">
        <v>9251</v>
      </c>
      <c r="G12" s="91">
        <v>1</v>
      </c>
      <c r="H12" s="75">
        <v>11490</v>
      </c>
      <c r="I12" s="75">
        <v>5519</v>
      </c>
      <c r="J12" s="75">
        <v>5971</v>
      </c>
      <c r="K12" s="75">
        <v>30839</v>
      </c>
      <c r="L12" s="76" t="s">
        <v>369</v>
      </c>
      <c r="M12" s="73" t="s">
        <v>436</v>
      </c>
      <c r="N12" s="87"/>
    </row>
    <row r="13" spans="1:14" s="58" customFormat="1" ht="60" customHeight="1">
      <c r="A13" s="93">
        <v>8</v>
      </c>
      <c r="B13" s="93" t="s">
        <v>100</v>
      </c>
      <c r="C13" s="72" t="s">
        <v>415</v>
      </c>
      <c r="D13" s="73" t="s">
        <v>416</v>
      </c>
      <c r="E13" s="74">
        <f t="shared" si="0"/>
        <v>0.47743119266055045</v>
      </c>
      <c r="F13" s="91">
        <v>1258</v>
      </c>
      <c r="G13" s="91">
        <v>43</v>
      </c>
      <c r="H13" s="75">
        <v>2725</v>
      </c>
      <c r="I13" s="75">
        <v>1082</v>
      </c>
      <c r="J13" s="75">
        <v>1643</v>
      </c>
      <c r="K13" s="75">
        <v>4338</v>
      </c>
      <c r="L13" s="76" t="s">
        <v>369</v>
      </c>
      <c r="M13" s="73" t="s">
        <v>437</v>
      </c>
      <c r="N13" s="87"/>
    </row>
    <row r="14" spans="1:14" s="58" customFormat="1" ht="90" customHeight="1">
      <c r="A14" s="93">
        <v>9</v>
      </c>
      <c r="B14" s="93" t="s">
        <v>100</v>
      </c>
      <c r="C14" s="72" t="s">
        <v>417</v>
      </c>
      <c r="D14" s="73" t="s">
        <v>400</v>
      </c>
      <c r="E14" s="74">
        <f t="shared" si="0"/>
        <v>0.86916276258123015</v>
      </c>
      <c r="F14" s="91">
        <v>16668</v>
      </c>
      <c r="G14" s="91">
        <v>6337</v>
      </c>
      <c r="H14" s="75">
        <v>26468</v>
      </c>
      <c r="I14" s="75">
        <v>19233</v>
      </c>
      <c r="J14" s="75">
        <v>7235</v>
      </c>
      <c r="K14" s="75">
        <v>78237</v>
      </c>
      <c r="L14" s="76" t="s">
        <v>369</v>
      </c>
      <c r="M14" s="73" t="s">
        <v>438</v>
      </c>
      <c r="N14" s="87"/>
    </row>
    <row r="15" spans="1:14" s="58" customFormat="1" ht="60" customHeight="1">
      <c r="A15" s="93">
        <v>10</v>
      </c>
      <c r="B15" s="93" t="s">
        <v>100</v>
      </c>
      <c r="C15" s="72" t="s">
        <v>292</v>
      </c>
      <c r="D15" s="73" t="s">
        <v>357</v>
      </c>
      <c r="E15" s="74">
        <f t="shared" si="0"/>
        <v>1.0434782608695652</v>
      </c>
      <c r="F15" s="91">
        <v>60</v>
      </c>
      <c r="G15" s="91">
        <v>12</v>
      </c>
      <c r="H15" s="75">
        <v>69</v>
      </c>
      <c r="I15" s="75">
        <v>69</v>
      </c>
      <c r="J15" s="75">
        <v>0</v>
      </c>
      <c r="K15" s="75">
        <v>239</v>
      </c>
      <c r="L15" s="76" t="s">
        <v>374</v>
      </c>
      <c r="M15" s="73" t="s">
        <v>433</v>
      </c>
      <c r="N15" s="87"/>
    </row>
    <row r="16" spans="1:14" s="58" customFormat="1" ht="60" customHeight="1">
      <c r="A16" s="93">
        <v>11</v>
      </c>
      <c r="B16" s="93" t="s">
        <v>97</v>
      </c>
      <c r="C16" s="72" t="s">
        <v>293</v>
      </c>
      <c r="D16" s="73" t="s">
        <v>358</v>
      </c>
      <c r="E16" s="74">
        <f t="shared" si="0"/>
        <v>0.85786587937579084</v>
      </c>
      <c r="F16" s="91">
        <v>2013</v>
      </c>
      <c r="G16" s="91">
        <v>21</v>
      </c>
      <c r="H16" s="75">
        <v>2371</v>
      </c>
      <c r="I16" s="75">
        <v>2371</v>
      </c>
      <c r="J16" s="75">
        <v>0</v>
      </c>
      <c r="K16" s="75">
        <v>2032</v>
      </c>
      <c r="L16" s="79" t="s">
        <v>375</v>
      </c>
      <c r="M16" s="73" t="s">
        <v>439</v>
      </c>
      <c r="N16" s="87"/>
    </row>
    <row r="17" spans="1:14" s="58" customFormat="1" ht="90" customHeight="1">
      <c r="A17" s="93">
        <v>12</v>
      </c>
      <c r="B17" s="93" t="s">
        <v>294</v>
      </c>
      <c r="C17" s="72" t="s">
        <v>394</v>
      </c>
      <c r="D17" s="73" t="s">
        <v>445</v>
      </c>
      <c r="E17" s="74">
        <f t="shared" si="0"/>
        <v>0.97849267282968144</v>
      </c>
      <c r="F17" s="91">
        <f>117590+131+62+46+54+11</f>
        <v>117894</v>
      </c>
      <c r="G17" s="91">
        <v>759</v>
      </c>
      <c r="H17" s="75">
        <f>120714+137+117+89+170+34</f>
        <v>121261</v>
      </c>
      <c r="I17" s="75">
        <f>113650+125+100+83+156+31</f>
        <v>114145</v>
      </c>
      <c r="J17" s="75">
        <f>7064+12+17+6+14+3</f>
        <v>7116</v>
      </c>
      <c r="K17" s="75">
        <f>8620+16+23+8+20+4</f>
        <v>8691</v>
      </c>
      <c r="L17" s="76" t="s">
        <v>418</v>
      </c>
      <c r="M17" s="73" t="s">
        <v>449</v>
      </c>
      <c r="N17" s="87"/>
    </row>
    <row r="18" spans="1:14" s="58" customFormat="1" ht="150" customHeight="1">
      <c r="A18" s="93">
        <v>13</v>
      </c>
      <c r="B18" s="93" t="s">
        <v>294</v>
      </c>
      <c r="C18" s="72" t="s">
        <v>295</v>
      </c>
      <c r="D18" s="73" t="s">
        <v>359</v>
      </c>
      <c r="E18" s="74">
        <f t="shared" si="0"/>
        <v>0.96897540025456974</v>
      </c>
      <c r="F18" s="91">
        <f>38352+71627+1693+32</f>
        <v>111704</v>
      </c>
      <c r="G18" s="91">
        <v>202</v>
      </c>
      <c r="H18" s="75">
        <v>115489</v>
      </c>
      <c r="I18" s="75">
        <v>87560</v>
      </c>
      <c r="J18" s="75">
        <v>27929</v>
      </c>
      <c r="K18" s="75">
        <f>12784+130231+1058+94</f>
        <v>144167</v>
      </c>
      <c r="L18" s="79" t="s">
        <v>376</v>
      </c>
      <c r="M18" s="73" t="s">
        <v>440</v>
      </c>
      <c r="N18" s="87"/>
    </row>
    <row r="19" spans="1:14" s="58" customFormat="1" ht="90" customHeight="1">
      <c r="A19" s="93">
        <v>14</v>
      </c>
      <c r="B19" s="93" t="s">
        <v>294</v>
      </c>
      <c r="C19" s="72" t="s">
        <v>296</v>
      </c>
      <c r="D19" s="73" t="s">
        <v>401</v>
      </c>
      <c r="E19" s="74">
        <f t="shared" si="0"/>
        <v>0.60011441647597252</v>
      </c>
      <c r="F19" s="91">
        <f>1860+1600+736</f>
        <v>4196</v>
      </c>
      <c r="G19" s="91">
        <v>0</v>
      </c>
      <c r="H19" s="75">
        <v>6992</v>
      </c>
      <c r="I19" s="75">
        <v>6417</v>
      </c>
      <c r="J19" s="75">
        <v>575</v>
      </c>
      <c r="K19" s="75">
        <f>124+160+46</f>
        <v>330</v>
      </c>
      <c r="L19" s="77" t="s">
        <v>377</v>
      </c>
      <c r="M19" s="73" t="s">
        <v>372</v>
      </c>
      <c r="N19" s="87"/>
    </row>
    <row r="20" spans="1:14" s="58" customFormat="1" ht="60" customHeight="1">
      <c r="A20" s="93">
        <v>15</v>
      </c>
      <c r="B20" s="93" t="s">
        <v>294</v>
      </c>
      <c r="C20" s="72" t="s">
        <v>392</v>
      </c>
      <c r="D20" s="73" t="s">
        <v>360</v>
      </c>
      <c r="E20" s="74">
        <f t="shared" si="0"/>
        <v>1</v>
      </c>
      <c r="F20" s="91">
        <v>17</v>
      </c>
      <c r="G20" s="91">
        <v>0</v>
      </c>
      <c r="H20" s="75">
        <v>17</v>
      </c>
      <c r="I20" s="75">
        <v>17</v>
      </c>
      <c r="J20" s="75">
        <v>0</v>
      </c>
      <c r="K20" s="75">
        <v>184</v>
      </c>
      <c r="L20" s="80" t="s">
        <v>378</v>
      </c>
      <c r="M20" s="73" t="s">
        <v>372</v>
      </c>
      <c r="N20" s="87"/>
    </row>
    <row r="21" spans="1:14" s="58" customFormat="1" ht="60" customHeight="1">
      <c r="A21" s="93">
        <v>16</v>
      </c>
      <c r="B21" s="93" t="s">
        <v>294</v>
      </c>
      <c r="C21" s="72" t="s">
        <v>399</v>
      </c>
      <c r="D21" s="73" t="s">
        <v>419</v>
      </c>
      <c r="E21" s="74">
        <f t="shared" si="0"/>
        <v>0.64677103718199613</v>
      </c>
      <c r="F21" s="91">
        <v>661</v>
      </c>
      <c r="G21" s="91">
        <v>0</v>
      </c>
      <c r="H21" s="75">
        <v>1022</v>
      </c>
      <c r="I21" s="75">
        <v>47</v>
      </c>
      <c r="J21" s="75">
        <v>975</v>
      </c>
      <c r="K21" s="75">
        <v>2203</v>
      </c>
      <c r="L21" s="76" t="s">
        <v>369</v>
      </c>
      <c r="M21" s="73" t="s">
        <v>372</v>
      </c>
      <c r="N21" s="87"/>
    </row>
    <row r="22" spans="1:14" s="58" customFormat="1" ht="150" customHeight="1">
      <c r="A22" s="93">
        <v>17</v>
      </c>
      <c r="B22" s="93" t="s">
        <v>294</v>
      </c>
      <c r="C22" s="72" t="s">
        <v>420</v>
      </c>
      <c r="D22" s="73" t="s">
        <v>427</v>
      </c>
      <c r="E22" s="74">
        <f>(F22+G22)/H22</f>
        <v>0.6012072434607646</v>
      </c>
      <c r="F22" s="91">
        <v>1494</v>
      </c>
      <c r="G22" s="91">
        <v>0</v>
      </c>
      <c r="H22" s="75">
        <v>2485</v>
      </c>
      <c r="I22" s="75">
        <v>1708</v>
      </c>
      <c r="J22" s="75">
        <v>777</v>
      </c>
      <c r="K22" s="75">
        <v>582</v>
      </c>
      <c r="L22" s="76" t="s">
        <v>390</v>
      </c>
      <c r="M22" s="73" t="s">
        <v>372</v>
      </c>
      <c r="N22" s="87"/>
    </row>
    <row r="23" spans="1:14" s="58" customFormat="1" ht="60" customHeight="1">
      <c r="A23" s="93">
        <v>18</v>
      </c>
      <c r="B23" s="93" t="s">
        <v>98</v>
      </c>
      <c r="C23" s="72" t="s">
        <v>395</v>
      </c>
      <c r="D23" s="73" t="s">
        <v>421</v>
      </c>
      <c r="E23" s="74">
        <f t="shared" ref="E23:E39" si="1">(F23+G23)/H23</f>
        <v>0.92075471698113209</v>
      </c>
      <c r="F23" s="91">
        <v>244</v>
      </c>
      <c r="G23" s="91">
        <v>0</v>
      </c>
      <c r="H23" s="75">
        <v>265</v>
      </c>
      <c r="I23" s="75">
        <v>265</v>
      </c>
      <c r="J23" s="75">
        <v>0</v>
      </c>
      <c r="K23" s="75">
        <v>816</v>
      </c>
      <c r="L23" s="78" t="s">
        <v>379</v>
      </c>
      <c r="M23" s="73" t="s">
        <v>372</v>
      </c>
      <c r="N23" s="87"/>
    </row>
    <row r="24" spans="1:14" s="58" customFormat="1" ht="60" customHeight="1">
      <c r="A24" s="93">
        <v>19</v>
      </c>
      <c r="B24" s="93" t="s">
        <v>297</v>
      </c>
      <c r="C24" s="72" t="s">
        <v>298</v>
      </c>
      <c r="D24" s="73" t="s">
        <v>402</v>
      </c>
      <c r="E24" s="74">
        <f t="shared" si="1"/>
        <v>0.99508211568061034</v>
      </c>
      <c r="F24" s="91">
        <v>4536401</v>
      </c>
      <c r="G24" s="91">
        <v>45374</v>
      </c>
      <c r="H24" s="90">
        <v>4604419</v>
      </c>
      <c r="I24" s="94">
        <v>815064</v>
      </c>
      <c r="J24" s="75">
        <v>3789355</v>
      </c>
      <c r="K24" s="81">
        <v>270135</v>
      </c>
      <c r="L24" s="79" t="s">
        <v>380</v>
      </c>
      <c r="M24" s="73" t="s">
        <v>447</v>
      </c>
      <c r="N24" s="87"/>
    </row>
    <row r="25" spans="1:14" s="58" customFormat="1" ht="90" customHeight="1">
      <c r="A25" s="93">
        <v>20</v>
      </c>
      <c r="B25" s="93" t="s">
        <v>297</v>
      </c>
      <c r="C25" s="72" t="s">
        <v>299</v>
      </c>
      <c r="D25" s="73" t="s">
        <v>446</v>
      </c>
      <c r="E25" s="74">
        <f t="shared" si="1"/>
        <v>0.5874453369886421</v>
      </c>
      <c r="F25" s="91">
        <v>1068621</v>
      </c>
      <c r="G25" s="91">
        <v>50779</v>
      </c>
      <c r="H25" s="90">
        <v>1905539</v>
      </c>
      <c r="I25" s="90">
        <v>176978</v>
      </c>
      <c r="J25" s="75">
        <v>1728561</v>
      </c>
      <c r="K25" s="81">
        <v>2897478</v>
      </c>
      <c r="L25" s="79" t="s">
        <v>381</v>
      </c>
      <c r="M25" s="73" t="s">
        <v>451</v>
      </c>
      <c r="N25" s="87"/>
    </row>
    <row r="26" spans="1:14" s="58" customFormat="1" ht="60" customHeight="1">
      <c r="A26" s="93">
        <v>21</v>
      </c>
      <c r="B26" s="93" t="s">
        <v>297</v>
      </c>
      <c r="C26" s="72" t="s">
        <v>300</v>
      </c>
      <c r="D26" s="73" t="s">
        <v>361</v>
      </c>
      <c r="E26" s="74">
        <f t="shared" si="1"/>
        <v>0.83509407385048795</v>
      </c>
      <c r="F26" s="91">
        <v>8300</v>
      </c>
      <c r="G26" s="91">
        <v>0</v>
      </c>
      <c r="H26" s="90">
        <v>9939</v>
      </c>
      <c r="I26" s="90">
        <v>3508</v>
      </c>
      <c r="J26" s="75">
        <v>6431</v>
      </c>
      <c r="K26" s="75">
        <v>1277</v>
      </c>
      <c r="L26" s="79" t="s">
        <v>382</v>
      </c>
      <c r="M26" s="73" t="s">
        <v>372</v>
      </c>
      <c r="N26" s="87"/>
    </row>
    <row r="27" spans="1:14" s="58" customFormat="1" ht="90" customHeight="1">
      <c r="A27" s="93">
        <v>22</v>
      </c>
      <c r="B27" s="93" t="s">
        <v>297</v>
      </c>
      <c r="C27" s="72" t="s">
        <v>301</v>
      </c>
      <c r="D27" s="73" t="s">
        <v>361</v>
      </c>
      <c r="E27" s="74">
        <f t="shared" si="1"/>
        <v>0.35988969167535162</v>
      </c>
      <c r="F27" s="91">
        <v>61467</v>
      </c>
      <c r="G27" s="91">
        <v>0</v>
      </c>
      <c r="H27" s="95">
        <v>170794</v>
      </c>
      <c r="I27" s="95">
        <v>122779</v>
      </c>
      <c r="J27" s="75">
        <v>48015</v>
      </c>
      <c r="K27" s="75">
        <v>20489</v>
      </c>
      <c r="L27" s="79" t="s">
        <v>398</v>
      </c>
      <c r="M27" s="73" t="s">
        <v>372</v>
      </c>
      <c r="N27" s="87"/>
    </row>
    <row r="28" spans="1:14" s="58" customFormat="1" ht="60" customHeight="1">
      <c r="A28" s="93">
        <v>23</v>
      </c>
      <c r="B28" s="93" t="s">
        <v>297</v>
      </c>
      <c r="C28" s="72" t="s">
        <v>302</v>
      </c>
      <c r="D28" s="73" t="s">
        <v>362</v>
      </c>
      <c r="E28" s="74">
        <f t="shared" si="1"/>
        <v>0.67412557134914664</v>
      </c>
      <c r="F28" s="91">
        <v>137014</v>
      </c>
      <c r="G28" s="91">
        <v>0</v>
      </c>
      <c r="H28" s="75">
        <v>203247</v>
      </c>
      <c r="I28" s="75">
        <v>0</v>
      </c>
      <c r="J28" s="75">
        <v>203247</v>
      </c>
      <c r="K28" s="82">
        <f>8111+2037</f>
        <v>10148</v>
      </c>
      <c r="L28" s="83" t="s">
        <v>383</v>
      </c>
      <c r="M28" s="73" t="s">
        <v>372</v>
      </c>
      <c r="N28" s="87"/>
    </row>
    <row r="29" spans="1:14" s="58" customFormat="1" ht="60" customHeight="1">
      <c r="A29" s="93">
        <v>24</v>
      </c>
      <c r="B29" s="93" t="s">
        <v>101</v>
      </c>
      <c r="C29" s="72" t="s">
        <v>303</v>
      </c>
      <c r="D29" s="73" t="s">
        <v>403</v>
      </c>
      <c r="E29" s="74">
        <f t="shared" si="1"/>
        <v>0.47264200104220949</v>
      </c>
      <c r="F29" s="91">
        <v>9921</v>
      </c>
      <c r="G29" s="91">
        <v>56</v>
      </c>
      <c r="H29" s="75">
        <v>21109</v>
      </c>
      <c r="I29" s="75">
        <v>0</v>
      </c>
      <c r="J29" s="75">
        <v>21109</v>
      </c>
      <c r="K29" s="75">
        <v>9216</v>
      </c>
      <c r="L29" s="79" t="s">
        <v>384</v>
      </c>
      <c r="M29" s="73" t="s">
        <v>441</v>
      </c>
      <c r="N29" s="87"/>
    </row>
    <row r="30" spans="1:14" s="58" customFormat="1" ht="60" customHeight="1">
      <c r="A30" s="93">
        <v>25</v>
      </c>
      <c r="B30" s="93" t="s">
        <v>101</v>
      </c>
      <c r="C30" s="72" t="s">
        <v>304</v>
      </c>
      <c r="D30" s="73" t="s">
        <v>363</v>
      </c>
      <c r="E30" s="74">
        <f t="shared" si="1"/>
        <v>0.8250678805302667</v>
      </c>
      <c r="F30" s="91">
        <v>16433</v>
      </c>
      <c r="G30" s="91">
        <v>4230</v>
      </c>
      <c r="H30" s="75">
        <v>25044</v>
      </c>
      <c r="I30" s="75">
        <v>15398</v>
      </c>
      <c r="J30" s="75">
        <v>9646</v>
      </c>
      <c r="K30" s="75">
        <v>3224</v>
      </c>
      <c r="L30" s="79" t="s">
        <v>385</v>
      </c>
      <c r="M30" s="73" t="s">
        <v>442</v>
      </c>
      <c r="N30" s="87"/>
    </row>
    <row r="31" spans="1:14" s="58" customFormat="1" ht="60" customHeight="1">
      <c r="A31" s="93">
        <v>26</v>
      </c>
      <c r="B31" s="93" t="s">
        <v>305</v>
      </c>
      <c r="C31" s="89" t="s">
        <v>422</v>
      </c>
      <c r="D31" s="73" t="s">
        <v>356</v>
      </c>
      <c r="E31" s="74">
        <f t="shared" si="1"/>
        <v>0.95146375108567927</v>
      </c>
      <c r="F31" s="91">
        <v>18623</v>
      </c>
      <c r="G31" s="91">
        <v>0</v>
      </c>
      <c r="H31" s="75">
        <v>19573</v>
      </c>
      <c r="I31" s="75">
        <v>19426</v>
      </c>
      <c r="J31" s="75">
        <v>147</v>
      </c>
      <c r="K31" s="75">
        <v>14325</v>
      </c>
      <c r="L31" s="78" t="s">
        <v>371</v>
      </c>
      <c r="M31" s="73" t="s">
        <v>372</v>
      </c>
      <c r="N31" s="87"/>
    </row>
    <row r="32" spans="1:14" s="58" customFormat="1" ht="120" customHeight="1">
      <c r="A32" s="93">
        <v>27</v>
      </c>
      <c r="B32" s="93" t="s">
        <v>305</v>
      </c>
      <c r="C32" s="84" t="s">
        <v>423</v>
      </c>
      <c r="D32" s="85" t="s">
        <v>364</v>
      </c>
      <c r="E32" s="74">
        <f t="shared" si="1"/>
        <v>0.90238313473877174</v>
      </c>
      <c r="F32" s="91">
        <v>11814</v>
      </c>
      <c r="G32" s="91">
        <v>0</v>
      </c>
      <c r="H32" s="75">
        <v>13092</v>
      </c>
      <c r="I32" s="75">
        <v>12092</v>
      </c>
      <c r="J32" s="75">
        <v>1000</v>
      </c>
      <c r="K32" s="75">
        <v>1970</v>
      </c>
      <c r="L32" s="79" t="s">
        <v>386</v>
      </c>
      <c r="M32" s="73" t="s">
        <v>372</v>
      </c>
      <c r="N32" s="87"/>
    </row>
    <row r="33" spans="1:14" s="58" customFormat="1" ht="60" customHeight="1">
      <c r="A33" s="93">
        <v>28</v>
      </c>
      <c r="B33" s="93" t="s">
        <v>305</v>
      </c>
      <c r="C33" s="72" t="s">
        <v>396</v>
      </c>
      <c r="D33" s="73" t="s">
        <v>365</v>
      </c>
      <c r="E33" s="74">
        <f t="shared" si="1"/>
        <v>0.98330708661417321</v>
      </c>
      <c r="F33" s="91">
        <v>3122</v>
      </c>
      <c r="G33" s="91">
        <v>0</v>
      </c>
      <c r="H33" s="75">
        <v>3175</v>
      </c>
      <c r="I33" s="75">
        <v>2976</v>
      </c>
      <c r="J33" s="75">
        <v>199</v>
      </c>
      <c r="K33" s="75">
        <v>6643</v>
      </c>
      <c r="L33" s="78" t="s">
        <v>387</v>
      </c>
      <c r="M33" s="73" t="s">
        <v>372</v>
      </c>
      <c r="N33" s="87"/>
    </row>
    <row r="34" spans="1:14" s="58" customFormat="1" ht="60" customHeight="1">
      <c r="A34" s="93">
        <v>29</v>
      </c>
      <c r="B34" s="93" t="s">
        <v>305</v>
      </c>
      <c r="C34" s="72" t="s">
        <v>306</v>
      </c>
      <c r="D34" s="73" t="s">
        <v>404</v>
      </c>
      <c r="E34" s="74">
        <f t="shared" si="1"/>
        <v>1.0604256970951673</v>
      </c>
      <c r="F34" s="91">
        <v>16391</v>
      </c>
      <c r="G34" s="91">
        <v>0</v>
      </c>
      <c r="H34" s="75">
        <v>15457</v>
      </c>
      <c r="I34" s="75">
        <v>14911</v>
      </c>
      <c r="J34" s="75">
        <v>546</v>
      </c>
      <c r="K34" s="75">
        <v>54638</v>
      </c>
      <c r="L34" s="79" t="s">
        <v>388</v>
      </c>
      <c r="M34" s="73" t="s">
        <v>372</v>
      </c>
      <c r="N34" s="87"/>
    </row>
    <row r="35" spans="1:14" s="58" customFormat="1" ht="60" customHeight="1">
      <c r="A35" s="93">
        <v>30</v>
      </c>
      <c r="B35" s="93" t="s">
        <v>307</v>
      </c>
      <c r="C35" s="72" t="s">
        <v>308</v>
      </c>
      <c r="D35" s="73" t="s">
        <v>397</v>
      </c>
      <c r="E35" s="74">
        <f>(F35+G35)/H35</f>
        <v>0.9062676370117333</v>
      </c>
      <c r="F35" s="91">
        <v>61019</v>
      </c>
      <c r="G35" s="91">
        <v>0</v>
      </c>
      <c r="H35" s="75">
        <v>67330</v>
      </c>
      <c r="I35" s="75">
        <v>55663</v>
      </c>
      <c r="J35" s="75">
        <v>11667</v>
      </c>
      <c r="K35" s="81">
        <v>2261</v>
      </c>
      <c r="L35" s="79" t="s">
        <v>389</v>
      </c>
      <c r="M35" s="73" t="s">
        <v>372</v>
      </c>
      <c r="N35" s="87"/>
    </row>
    <row r="36" spans="1:14" s="58" customFormat="1" ht="120" customHeight="1">
      <c r="A36" s="93">
        <v>31</v>
      </c>
      <c r="B36" s="93" t="s">
        <v>309</v>
      </c>
      <c r="C36" s="72" t="s">
        <v>393</v>
      </c>
      <c r="D36" s="73" t="s">
        <v>366</v>
      </c>
      <c r="E36" s="74">
        <f t="shared" si="1"/>
        <v>0.99066361341188924</v>
      </c>
      <c r="F36" s="91">
        <v>1736509</v>
      </c>
      <c r="G36" s="91">
        <v>35916</v>
      </c>
      <c r="H36" s="75">
        <v>1789129</v>
      </c>
      <c r="I36" s="75">
        <v>73932</v>
      </c>
      <c r="J36" s="75">
        <v>1715197</v>
      </c>
      <c r="K36" s="75">
        <v>6469335</v>
      </c>
      <c r="L36" s="79" t="s">
        <v>424</v>
      </c>
      <c r="M36" s="73" t="s">
        <v>452</v>
      </c>
      <c r="N36" s="87"/>
    </row>
    <row r="37" spans="1:14" s="58" customFormat="1" ht="90" customHeight="1">
      <c r="A37" s="93">
        <v>32</v>
      </c>
      <c r="B37" s="93" t="s">
        <v>309</v>
      </c>
      <c r="C37" s="72" t="s">
        <v>310</v>
      </c>
      <c r="D37" s="73" t="s">
        <v>425</v>
      </c>
      <c r="E37" s="74">
        <f t="shared" si="1"/>
        <v>0.98588709677419351</v>
      </c>
      <c r="F37" s="91">
        <v>486</v>
      </c>
      <c r="G37" s="91">
        <v>3</v>
      </c>
      <c r="H37" s="75">
        <v>496</v>
      </c>
      <c r="I37" s="75">
        <v>438</v>
      </c>
      <c r="J37" s="75">
        <v>58</v>
      </c>
      <c r="K37" s="75">
        <v>1402</v>
      </c>
      <c r="L37" s="79" t="s">
        <v>388</v>
      </c>
      <c r="M37" s="73" t="s">
        <v>443</v>
      </c>
      <c r="N37" s="87"/>
    </row>
    <row r="38" spans="1:14" s="58" customFormat="1" ht="120" customHeight="1">
      <c r="A38" s="93">
        <v>33</v>
      </c>
      <c r="B38" s="93" t="s">
        <v>311</v>
      </c>
      <c r="C38" s="72" t="s">
        <v>312</v>
      </c>
      <c r="D38" s="73" t="s">
        <v>367</v>
      </c>
      <c r="E38" s="74">
        <f t="shared" si="1"/>
        <v>1.189336801040312</v>
      </c>
      <c r="F38" s="91">
        <v>2707</v>
      </c>
      <c r="G38" s="91">
        <v>1866</v>
      </c>
      <c r="H38" s="75">
        <f>3582+263</f>
        <v>3845</v>
      </c>
      <c r="I38" s="75">
        <f>3508+263</f>
        <v>3771</v>
      </c>
      <c r="J38" s="75">
        <v>74</v>
      </c>
      <c r="K38" s="75">
        <v>6324</v>
      </c>
      <c r="L38" s="78" t="s">
        <v>391</v>
      </c>
      <c r="M38" s="73" t="s">
        <v>444</v>
      </c>
      <c r="N38" s="87"/>
    </row>
    <row r="39" spans="1:14" s="58" customFormat="1" ht="60" customHeight="1">
      <c r="A39" s="93">
        <v>34</v>
      </c>
      <c r="B39" s="93" t="s">
        <v>313</v>
      </c>
      <c r="C39" s="72" t="s">
        <v>314</v>
      </c>
      <c r="D39" s="73" t="s">
        <v>368</v>
      </c>
      <c r="E39" s="74">
        <f t="shared" si="1"/>
        <v>0.57197868933914864</v>
      </c>
      <c r="F39" s="91">
        <v>41441</v>
      </c>
      <c r="G39" s="91">
        <v>0</v>
      </c>
      <c r="H39" s="75">
        <v>72452</v>
      </c>
      <c r="I39" s="75">
        <v>0</v>
      </c>
      <c r="J39" s="75">
        <v>72452</v>
      </c>
      <c r="K39" s="75">
        <v>4521</v>
      </c>
      <c r="L39" s="79" t="s">
        <v>426</v>
      </c>
      <c r="M39" s="73" t="s">
        <v>372</v>
      </c>
      <c r="N39" s="87"/>
    </row>
    <row r="40" spans="1:14">
      <c r="E40" s="59"/>
      <c r="H40" s="55"/>
      <c r="I40" s="55"/>
      <c r="J40" s="55"/>
      <c r="L40" s="59"/>
    </row>
    <row r="41" spans="1:14">
      <c r="E41" s="59"/>
      <c r="H41" s="55"/>
      <c r="I41" s="55"/>
      <c r="J41" s="55"/>
      <c r="L41" s="59"/>
    </row>
  </sheetData>
  <customSheetViews>
    <customSheetView guid="{98E8C3D6-8FBF-4D5C-8624-4C53BC7003C2}" scale="85" showPageBreaks="1" showGridLines="0" fitToPage="1" printArea="1" showAutoFilter="1" hiddenColumns="1">
      <pane xSplit="3" ySplit="5" topLeftCell="J35" activePane="bottomRight" state="frozen"/>
      <selection pane="bottomRight" activeCell="C36" sqref="C36"/>
      <pageMargins left="0.59055118110236227" right="0.59055118110236227" top="0.39370078740157483" bottom="0.39370078740157483" header="0.51181102362204722" footer="0.51181102362204722"/>
      <pageSetup paperSize="8" scale="79" fitToHeight="0" orientation="landscape" r:id="rId1"/>
      <headerFooter alignWithMargins="0"/>
      <autoFilter ref="B1:M1"/>
    </customSheetView>
    <customSheetView guid="{2DE5E7C6-AE47-4EE6-8A44-2588C73E3397}" scale="70" showGridLines="0" fitToPage="1" showAutoFilter="1" hiddenColumns="1">
      <pane xSplit="3" ySplit="5" topLeftCell="D6" activePane="bottomRight" state="frozen"/>
      <selection pane="bottomRight" activeCell="B23" sqref="B23"/>
      <pageMargins left="0.59055118110236227" right="0.59055118110236227" top="0.39370078740157483" bottom="0.39370078740157483" header="0.51181102362204722" footer="0.51181102362204722"/>
      <pageSetup paperSize="8" scale="79" fitToHeight="0" orientation="landscape" r:id="rId2"/>
      <headerFooter alignWithMargins="0"/>
      <autoFilter ref="B1:M1"/>
    </customSheetView>
    <customSheetView guid="{AC5D4131-12C8-4117-9087-BAF7435F9B53}" scale="85" showGridLines="0" fitToPage="1" showAutoFilter="1" hiddenColumns="1" topLeftCell="M1">
      <selection activeCell="P13" sqref="P13"/>
      <pageMargins left="0.59055118110236227" right="0.59055118110236227" top="0.39370078740157483" bottom="0.39370078740157483" header="0.51181102362204722" footer="0.51181102362204722"/>
      <pageSetup paperSize="8" scale="63" fitToHeight="0" orientation="landscape" r:id="rId3"/>
      <headerFooter alignWithMargins="0"/>
      <autoFilter ref="B1:M1"/>
    </customSheetView>
    <customSheetView guid="{7F5C8E7A-36EF-49B6-8AD1-0AE683E12EE0}" scale="80" showPageBreaks="1" showGridLines="0" fitToPage="1" printArea="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4"/>
      <headerFooter alignWithMargins="0"/>
      <autoFilter ref="B1:M1"/>
    </customSheetView>
    <customSheetView guid="{F61D973C-B322-4E3F-91AB-97FEEA952E82}" scale="80" showGridLines="0" fitToPage="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5"/>
      <headerFooter alignWithMargins="0"/>
      <autoFilter ref="B1:M1"/>
    </customSheetView>
    <customSheetView guid="{0A60D169-EA4D-42F0-A2F3-528073C1F4D5}" scale="85" showPageBreaks="1" showGridLines="0" fitToPage="1" printArea="1" showAutoFilter="1" hiddenColumns="1">
      <pane xSplit="3" ySplit="5" topLeftCell="D6" activePane="bottomRight" state="frozen"/>
      <selection pane="bottomRight" activeCell="B23" sqref="B23"/>
      <pageMargins left="0.59055118110236227" right="0.59055118110236227" top="0.39370078740157483" bottom="0.39370078740157483" header="0.51181102362204722" footer="0.51181102362204722"/>
      <pageSetup paperSize="8" scale="79" fitToHeight="0" orientation="landscape" r:id="rId6"/>
      <headerFooter alignWithMargins="0"/>
      <autoFilter ref="B1:M1"/>
    </customSheetView>
    <customSheetView guid="{4BD327CA-D2D9-47BB-8D43-E6A2085736FF}" scale="85" showGridLines="0" fitToPage="1" showAutoFilter="1" hiddenColumns="1">
      <pane xSplit="3" ySplit="5" topLeftCell="D33" activePane="bottomRight" state="frozen"/>
      <selection pane="bottomRight" activeCell="D37" sqref="D37"/>
      <pageMargins left="0.59055118110236227" right="0.59055118110236227" top="0.39370078740157483" bottom="0.39370078740157483" header="0.51181102362204722" footer="0.51181102362204722"/>
      <pageSetup paperSize="8" scale="79" fitToHeight="0" orientation="landscape" r:id="rId7"/>
      <headerFooter alignWithMargins="0"/>
      <autoFilter ref="B1:M1"/>
    </customSheetView>
    <customSheetView guid="{D4A96488-6408-401A-B242-47247BD68402}" scale="85" showGridLines="0" fitToPage="1" showAutoFilter="1" hiddenColumns="1">
      <pane xSplit="3" ySplit="5" topLeftCell="D33" activePane="bottomRight" state="frozen"/>
      <selection pane="bottomRight" activeCell="B38" sqref="B38"/>
      <pageMargins left="0.59055118110236227" right="0.59055118110236227" top="0.39370078740157483" bottom="0.39370078740157483" header="0.51181102362204722" footer="0.51181102362204722"/>
      <pageSetup paperSize="8" scale="79" fitToHeight="0" orientation="landscape" r:id="rId8"/>
      <headerFooter alignWithMargins="0"/>
      <autoFilter ref="B1:M1"/>
    </customSheetView>
    <customSheetView guid="{8EA625F0-5D2E-4E9B-8B85-5A4134DD8279}" scale="70" showPageBreaks="1" showGridLines="0" fitToPage="1" printArea="1" showAutoFilter="1" hiddenColumns="1">
      <pane xSplit="3" ySplit="5" topLeftCell="G9" activePane="bottomRight" state="frozen"/>
      <selection pane="bottomRight" activeCell="B14" sqref="B14"/>
      <pageMargins left="0.59055118110236227" right="0.59055118110236227" top="0.39370078740157483" bottom="0.39370078740157483" header="0.51181102362204722" footer="0.51181102362204722"/>
      <pageSetup paperSize="8" scale="79" fitToHeight="0" orientation="landscape" r:id="rId9"/>
      <headerFooter alignWithMargins="0"/>
      <autoFilter ref="B1:M1"/>
    </customSheetView>
    <customSheetView guid="{8861AE24-1F01-42AD-BF50-4516A37941DC}" scale="85" showPageBreaks="1" showGridLines="0" fitToPage="1" printArea="1" showAutoFilter="1" hiddenColumns="1">
      <pane ySplit="5" topLeftCell="A25" activePane="bottomLeft" state="frozen"/>
      <selection pane="bottomLeft" activeCell="C26" sqref="C26"/>
      <pageMargins left="0.59055118110236227" right="0.59055118110236227" top="0.39370078740157483" bottom="0.39370078740157483" header="0.51181102362204722" footer="0.51181102362204722"/>
      <pageSetup paperSize="8" scale="79" fitToHeight="0" orientation="landscape" r:id="rId10"/>
      <headerFooter alignWithMargins="0"/>
      <autoFilter ref="B1:M1"/>
    </customSheetView>
    <customSheetView guid="{1ADEBCB8-9FB3-4DB2-BD49-E19DCBC61CF4}" scale="70" showGridLines="0" fitToPage="1" showAutoFilter="1" hiddenColumns="1">
      <pane xSplit="3" ySplit="5" topLeftCell="D6" activePane="bottomRight" state="frozen"/>
      <selection pane="bottomRight" activeCell="B8" sqref="B8"/>
      <pageMargins left="0.59055118110236227" right="0.59055118110236227" top="0.39370078740157483" bottom="0.39370078740157483" header="0.51181102362204722" footer="0.51181102362204722"/>
      <pageSetup paperSize="8" scale="79" fitToHeight="0" orientation="landscape" r:id="rId11"/>
      <headerFooter alignWithMargins="0"/>
      <autoFilter ref="B1:M1"/>
    </customSheetView>
    <customSheetView guid="{044D20CE-B695-4BC1-A3B0-D60A68B6D73D}" scale="90" showPageBreaks="1" showGridLines="0" fitToPage="1" printArea="1" showAutoFilter="1" hiddenColumns="1">
      <pane xSplit="3" ySplit="5" topLeftCell="D36" activePane="bottomRight" state="frozen"/>
      <selection pane="bottomRight" activeCell="O41" sqref="O41"/>
      <pageMargins left="0.59055118110236227" right="0.59055118110236227" top="0.39370078740157483" bottom="0.39370078740157483" header="0.51181102362204722" footer="0.51181102362204722"/>
      <pageSetup paperSize="8" scale="79" fitToHeight="0" orientation="landscape" r:id="rId12"/>
      <headerFooter alignWithMargins="0"/>
      <autoFilter ref="B1:M1"/>
    </customSheetView>
    <customSheetView guid="{E63B6F26-5CA1-415A-AAF5-D842AA183F61}" scale="80" showGridLines="0" fitToPage="1" showAutoFilter="1" hiddenColumns="1">
      <pane xSplit="3" ySplit="5" topLeftCell="D15" activePane="bottomRight" state="frozen"/>
      <selection pane="bottomRight" activeCell="D18" sqref="D18"/>
      <pageMargins left="0.59055118110236227" right="0.59055118110236227" top="0.39370078740157483" bottom="0.39370078740157483" header="0.51181102362204722" footer="0.51181102362204722"/>
      <pageSetup paperSize="8" scale="79" fitToHeight="0" orientation="landscape" r:id="rId13"/>
      <headerFooter alignWithMargins="0"/>
      <autoFilter ref="B1:M1"/>
    </customSheetView>
    <customSheetView guid="{8BD64CB5-C1EB-4DA0-9E9E-C91E7594013A}" scale="70" showPageBreaks="1" showGridLines="0" fitToPage="1" printArea="1" showAutoFilter="1" hiddenColumns="1" topLeftCell="A37">
      <selection activeCell="B19" sqref="B19"/>
      <pageMargins left="0.59055118110236227" right="0.59055118110236227" top="0.39370078740157483" bottom="0.39370078740157483" header="0.51181102362204722" footer="0.51181102362204722"/>
      <pageSetup paperSize="8" scale="79" fitToHeight="0" orientation="landscape" r:id="rId14"/>
      <headerFooter alignWithMargins="0"/>
      <autoFilter ref="B1:M1"/>
    </customSheetView>
    <customSheetView guid="{F00D68A2-E6D7-448C-B246-2FC7B0898C57}" scale="80" showGridLines="0" fitToPage="1" showAutoFilter="1" hiddenColumns="1">
      <pane xSplit="3" ySplit="5" topLeftCell="D36" activePane="bottomRight" state="frozen"/>
      <selection pane="bottomRight" activeCell="G50" sqref="G50"/>
      <pageMargins left="0.59055118110236227" right="0.59055118110236227" top="0.39370078740157483" bottom="0.39370078740157483" header="0.51181102362204722" footer="0.51181102362204722"/>
      <pageSetup paperSize="8" scale="79" fitToHeight="0" orientation="landscape" r:id="rId15"/>
      <headerFooter alignWithMargins="0"/>
      <autoFilter ref="B1:M1"/>
    </customSheetView>
    <customSheetView guid="{B1B896AC-861D-4BED-A785-C2A9799B23E6}" scale="60" showGridLines="0" fitToPage="1" showAutoFilter="1" hiddenColumns="1">
      <pane xSplit="3" ySplit="5" topLeftCell="D6" activePane="bottomRight" state="frozen"/>
      <selection pane="bottomRight"/>
      <pageMargins left="0.59055118110236227" right="0.59055118110236227" top="0.39370078740157483" bottom="0.39370078740157483" header="0.51181102362204722" footer="0.51181102362204722"/>
      <pageSetup paperSize="8" scale="79" fitToHeight="0" orientation="landscape" r:id="rId16"/>
      <headerFooter alignWithMargins="0"/>
      <autoFilter ref="B1:M1"/>
    </customSheetView>
    <customSheetView guid="{48DF1A33-946D-4268-BBCF-1269014A917F}" scale="80" showPageBreaks="1" showGridLines="0" fitToPage="1" printArea="1" showAutoFilter="1" hiddenColumns="1">
      <pane xSplit="3" ySplit="5" topLeftCell="N26" activePane="bottomRight" state="frozen"/>
      <selection pane="bottomRight" activeCell="U26" sqref="U26"/>
      <pageMargins left="0.59055118110236227" right="0.59055118110236227" top="0.39370078740157483" bottom="0.39370078740157483" header="0.51181102362204722" footer="0.51181102362204722"/>
      <pageSetup paperSize="8" scale="79" fitToHeight="0" orientation="landscape" r:id="rId17"/>
      <headerFooter alignWithMargins="0"/>
      <autoFilter ref="B1:M1"/>
    </customSheetView>
    <customSheetView guid="{92469751-EA1A-4655-A8DE-B0733E860301}" scale="70" showGridLines="0" fitToPage="1" showAutoFilter="1" hiddenColumns="1">
      <pane ySplit="5" topLeftCell="A27" activePane="bottomLeft" state="frozen"/>
      <selection pane="bottomLeft" activeCell="C29" sqref="C29"/>
      <pageMargins left="0.59055118110236227" right="0.59055118110236227" top="0.39370078740157483" bottom="0.39370078740157483" header="0.51181102362204722" footer="0.51181102362204722"/>
      <pageSetup paperSize="8" scale="79" fitToHeight="0" orientation="landscape" r:id="rId18"/>
      <headerFooter alignWithMargins="0"/>
      <autoFilter ref="B1:M1"/>
    </customSheetView>
    <customSheetView guid="{BB034A02-4157-4F4C-970A-104573BB908D}" scale="70" showGridLines="0" fitToPage="1" showAutoFilter="1" hiddenColumns="1">
      <pane xSplit="3" ySplit="5" topLeftCell="G27" activePane="bottomRight" state="frozen"/>
      <selection pane="bottomRight" activeCell="B14" sqref="B14"/>
      <pageMargins left="0.59055118110236227" right="0.59055118110236227" top="0.39370078740157483" bottom="0.39370078740157483" header="0.51181102362204722" footer="0.51181102362204722"/>
      <pageSetup paperSize="8" scale="79" fitToHeight="0" orientation="landscape" r:id="rId19"/>
      <headerFooter alignWithMargins="0"/>
      <autoFilter ref="B1:M1"/>
    </customSheetView>
    <customSheetView guid="{0BB2ECCB-433A-478D-BC68-8EAEF57773B0}" scale="80" showPageBreaks="1" showGridLines="0" fitToPage="1" printArea="1" showAutoFilter="1" hiddenColumns="1">
      <pane xSplit="3" ySplit="5" topLeftCell="D35"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20"/>
      <headerFooter alignWithMargins="0"/>
      <autoFilter ref="B1:M1"/>
    </customSheetView>
    <customSheetView guid="{C2EE5954-9791-4212-8389-87F2B1BCEDE3}" scale="85" showPageBreaks="1" showGridLines="0" fitToPage="1" printArea="1" showAutoFilter="1" hiddenColumns="1">
      <pane ySplit="5" topLeftCell="A19" activePane="bottomLeft" state="frozen"/>
      <selection pane="bottomLeft" activeCell="C24" sqref="C24"/>
      <pageMargins left="0.59055118110236227" right="0.59055118110236227" top="0.39370078740157483" bottom="0.39370078740157483" header="0.51181102362204722" footer="0.51181102362204722"/>
      <pageSetup paperSize="8" scale="79" fitToHeight="0" orientation="landscape" r:id="rId21"/>
      <headerFooter alignWithMargins="0"/>
      <autoFilter ref="B1:M1"/>
    </customSheetView>
    <customSheetView guid="{C7C2E1F7-8D25-45A3-98C8-F22E332F6CE0}" scale="85" showPageBreaks="1" showGridLines="0" fitToPage="1" printArea="1" showAutoFilter="1" hiddenColumns="1">
      <pane ySplit="5" topLeftCell="A6" activePane="bottomLeft" state="frozen"/>
      <selection pane="bottomLeft" activeCell="C16" sqref="C16"/>
      <pageMargins left="0.59055118110236227" right="0.59055118110236227" top="0.39370078740157483" bottom="0.39370078740157483" header="0.51181102362204722" footer="0.51181102362204722"/>
      <pageSetup paperSize="8" scale="79" fitToHeight="0" orientation="landscape" r:id="rId22"/>
      <headerFooter alignWithMargins="0"/>
      <autoFilter ref="B1:M1"/>
    </customSheetView>
    <customSheetView guid="{19095B01-EB70-4978-A824-089E8010321E}" scale="70" showPageBreaks="1" showGridLines="0" fitToPage="1" printArea="1" showAutoFilter="1" hiddenColumns="1">
      <pane xSplit="3" ySplit="5" topLeftCell="G36" activePane="bottomRight" state="frozen"/>
      <selection pane="bottomRight" activeCell="B43" sqref="B43"/>
      <pageMargins left="0.59055118110236227" right="0.59055118110236227" top="0.39370078740157483" bottom="0.39370078740157483" header="0.51181102362204722" footer="0.51181102362204722"/>
      <pageSetup paperSize="8" scale="79" fitToHeight="0" orientation="landscape" r:id="rId23"/>
      <headerFooter alignWithMargins="0"/>
      <autoFilter ref="B1:M1"/>
    </customSheetView>
    <customSheetView guid="{5D7BC948-B761-4C79-AFD0-CA72550D1ACD}" scale="85" showPageBreaks="1" showGridLines="0" fitToPage="1" printArea="1" showAutoFilter="1" hiddenColumns="1">
      <pane xSplit="1" ySplit="5" topLeftCell="B27" activePane="bottomRight" state="frozen"/>
      <selection pane="bottomRight" activeCell="M33" sqref="M33"/>
      <pageMargins left="0.59055118110236227" right="0.59055118110236227" top="0.39370078740157483" bottom="0.39370078740157483" header="0.51181102362204722" footer="0.51181102362204722"/>
      <pageSetup paperSize="8" scale="79" fitToHeight="0" orientation="landscape" r:id="rId24"/>
      <headerFooter alignWithMargins="0"/>
      <autoFilter ref="B1:M1"/>
    </customSheetView>
    <customSheetView guid="{A0FF5FE9-963B-4465-B2FA-FC8073C4F0AC}" scale="60" showPageBreaks="1" showGridLines="0" fitToPage="1" printArea="1" showAutoFilter="1" hiddenColumns="1">
      <pane xSplit="3" ySplit="5" topLeftCell="D30" activePane="bottomRight" state="frozen"/>
      <selection pane="bottomRight" activeCell="I41" sqref="I41"/>
      <pageMargins left="0.59055118110236227" right="0.59055118110236227" top="0.39370078740157483" bottom="0.39370078740157483" header="0.51181102362204722" footer="0.51181102362204722"/>
      <pageSetup paperSize="8" scale="79" fitToHeight="0" orientation="landscape" r:id="rId25"/>
      <headerFooter alignWithMargins="0"/>
      <autoFilter ref="B1:M1"/>
    </customSheetView>
    <customSheetView guid="{47AE5BBD-A385-41BE-B786-2DF2D65C20C7}" scale="80" showPageBreaks="1" showGridLines="0" fitToPage="1" printArea="1" showAutoFilter="1" hiddenColumns="1">
      <pane xSplit="3" ySplit="8" topLeftCell="D9" activePane="bottomRight" state="frozen"/>
      <selection pane="bottomRight" activeCell="B10" sqref="B10"/>
      <pageMargins left="0.59055118110236227" right="0.59055118110236227" top="0.39370078740157483" bottom="0.39370078740157483" header="0.51181102362204722" footer="0.51181102362204722"/>
      <pageSetup paperSize="8" scale="63" fitToHeight="0" orientation="landscape" r:id="rId26"/>
      <headerFooter alignWithMargins="0"/>
      <autoFilter ref="B1:M1"/>
    </customSheetView>
    <customSheetView guid="{7B95FA94-D01D-4528-A96E-188FD548573A}" scale="85" showPageBreaks="1" showGridLines="0" fitToPage="1" printArea="1" showAutoFilter="1" hiddenColumns="1" topLeftCell="M1">
      <selection activeCell="P13" sqref="P13"/>
      <pageMargins left="0.59055118110236227" right="0.59055118110236227" top="0.39370078740157483" bottom="0.39370078740157483" header="0.51181102362204722" footer="0.51181102362204722"/>
      <pageSetup paperSize="8" scale="63" fitToHeight="0" orientation="landscape" r:id="rId27"/>
      <headerFooter alignWithMargins="0"/>
      <autoFilter ref="B1:M1"/>
    </customSheetView>
    <customSheetView guid="{5B8A0CAF-BC9B-4670-A91B-C7F9421BC3F7}" scale="70" showPageBreaks="1" showGridLines="0" fitToPage="1" printArea="1" showAutoFilter="1" hiddenColumns="1">
      <pane xSplit="3" ySplit="5" topLeftCell="D6" activePane="bottomRight" state="frozen"/>
      <selection pane="bottomRight" activeCell="C12" sqref="C12"/>
      <pageMargins left="0.59055118110236227" right="0.59055118110236227" top="0.39370078740157483" bottom="0.39370078740157483" header="0.51181102362204722" footer="0.51181102362204722"/>
      <pageSetup paperSize="8" scale="79" fitToHeight="0" orientation="landscape" r:id="rId28"/>
      <headerFooter alignWithMargins="0"/>
      <autoFilter ref="B1:M1"/>
    </customSheetView>
    <customSheetView guid="{059B7AB1-A73C-4BC5-991D-327B0179F92D}" scale="85" showPageBreaks="1" showGridLines="0" fitToPage="1" printArea="1" showAutoFilter="1" hiddenColumns="1">
      <pane xSplit="3" ySplit="5" topLeftCell="D6" activePane="bottomRight" state="frozen"/>
      <selection pane="bottomRight" activeCell="C14" sqref="C14"/>
      <pageMargins left="0.59055118110236227" right="0.59055118110236227" top="0.39370078740157483" bottom="0.39370078740157483" header="0.51181102362204722" footer="0.51181102362204722"/>
      <pageSetup paperSize="8" scale="79" fitToHeight="0" orientation="landscape" r:id="rId29"/>
      <headerFooter alignWithMargins="0"/>
      <autoFilter ref="B1:M1"/>
    </customSheetView>
  </customSheetViews>
  <mergeCells count="12">
    <mergeCell ref="A4:A5"/>
    <mergeCell ref="B4:B5"/>
    <mergeCell ref="C4:C5"/>
    <mergeCell ref="D4:D5"/>
    <mergeCell ref="E4:E5"/>
    <mergeCell ref="E3:K3"/>
    <mergeCell ref="L4:L5"/>
    <mergeCell ref="M4:M5"/>
    <mergeCell ref="F4:F5"/>
    <mergeCell ref="G4:G5"/>
    <mergeCell ref="H4:H5"/>
    <mergeCell ref="K4:K5"/>
  </mergeCells>
  <phoneticPr fontId="4"/>
  <pageMargins left="0.59055118110236227" right="0.59055118110236227" top="0.39370078740157483" bottom="0.39370078740157483" header="0.51181102362204722" footer="0.51181102362204722"/>
  <pageSetup paperSize="8" scale="78" fitToHeight="0" orientation="landscape" r:id="rId30"/>
  <headerFooter alignWithMargins="0"/>
  <rowBreaks count="1" manualBreakCount="1">
    <brk id="25"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tabSelected="1" view="pageBreakPreview" topLeftCell="A7" zoomScale="70" zoomScaleNormal="85" zoomScaleSheetLayoutView="70" workbookViewId="0">
      <selection activeCell="D17" sqref="D17"/>
    </sheetView>
  </sheetViews>
  <sheetFormatPr defaultRowHeight="14.25"/>
  <cols>
    <col min="1" max="1" width="12.875" style="46" customWidth="1"/>
    <col min="2" max="2" width="26.25" style="46" customWidth="1"/>
    <col min="3" max="3" width="24" style="46" customWidth="1"/>
    <col min="4" max="4" width="12.875" style="55" customWidth="1"/>
    <col min="5" max="9" width="12.875" style="59" customWidth="1"/>
    <col min="10" max="10" width="13.25" style="59" customWidth="1"/>
    <col min="11" max="11" width="23.375" style="60" customWidth="1"/>
    <col min="12" max="12" width="35.625" style="46" customWidth="1"/>
    <col min="13" max="16384" width="9" style="46"/>
  </cols>
  <sheetData>
    <row r="1" spans="1:12" ht="24.75" customHeight="1">
      <c r="A1" s="15" t="s">
        <v>315</v>
      </c>
      <c r="B1" s="47"/>
      <c r="C1" s="47"/>
      <c r="D1" s="48"/>
      <c r="E1" s="48"/>
      <c r="F1" s="48"/>
      <c r="G1" s="48"/>
      <c r="H1" s="48"/>
      <c r="I1" s="48"/>
      <c r="J1" s="48"/>
      <c r="K1" s="47"/>
    </row>
    <row r="2" spans="1:12" ht="24.75" customHeight="1">
      <c r="A2" s="50"/>
      <c r="B2" s="51"/>
      <c r="C2" s="51"/>
      <c r="D2" s="52"/>
      <c r="E2" s="52"/>
      <c r="F2" s="52"/>
      <c r="G2" s="52"/>
      <c r="H2" s="52"/>
      <c r="I2" s="52"/>
      <c r="J2" s="52"/>
      <c r="K2" s="51"/>
      <c r="L2" s="53"/>
    </row>
    <row r="3" spans="1:12" ht="18.75" customHeight="1">
      <c r="A3" s="115" t="s">
        <v>316</v>
      </c>
      <c r="B3" s="115" t="s">
        <v>317</v>
      </c>
      <c r="C3" s="115" t="s">
        <v>318</v>
      </c>
      <c r="D3" s="115" t="s">
        <v>319</v>
      </c>
      <c r="E3" s="115" t="s">
        <v>320</v>
      </c>
      <c r="F3" s="115" t="s">
        <v>321</v>
      </c>
      <c r="G3" s="113" t="s">
        <v>322</v>
      </c>
      <c r="H3" s="61" t="s">
        <v>16</v>
      </c>
      <c r="I3" s="62"/>
      <c r="J3" s="115" t="s">
        <v>323</v>
      </c>
      <c r="K3" s="113" t="s">
        <v>324</v>
      </c>
      <c r="L3" s="115" t="s">
        <v>325</v>
      </c>
    </row>
    <row r="4" spans="1:12" s="55" customFormat="1" ht="74.25" customHeight="1">
      <c r="A4" s="114"/>
      <c r="B4" s="114"/>
      <c r="C4" s="114"/>
      <c r="D4" s="114"/>
      <c r="E4" s="114"/>
      <c r="F4" s="114"/>
      <c r="G4" s="114"/>
      <c r="H4" s="54" t="s">
        <v>326</v>
      </c>
      <c r="I4" s="54" t="s">
        <v>327</v>
      </c>
      <c r="J4" s="114"/>
      <c r="K4" s="116"/>
      <c r="L4" s="114"/>
    </row>
    <row r="5" spans="1:12" ht="30" customHeight="1">
      <c r="A5" s="63" t="s">
        <v>151</v>
      </c>
      <c r="B5" s="56" t="s">
        <v>328</v>
      </c>
      <c r="C5" s="64" t="s">
        <v>329</v>
      </c>
      <c r="D5" s="57" t="s">
        <v>330</v>
      </c>
      <c r="E5" s="65" t="s">
        <v>152</v>
      </c>
      <c r="F5" s="65" t="s">
        <v>153</v>
      </c>
      <c r="G5" s="66" t="s">
        <v>154</v>
      </c>
      <c r="H5" s="67" t="s">
        <v>154</v>
      </c>
      <c r="I5" s="67" t="s">
        <v>154</v>
      </c>
      <c r="J5" s="67" t="s">
        <v>154</v>
      </c>
      <c r="K5" s="68" t="s">
        <v>331</v>
      </c>
      <c r="L5" s="68" t="s">
        <v>332</v>
      </c>
    </row>
    <row r="6" spans="1:12" ht="28.5" customHeight="1">
      <c r="A6" s="69"/>
      <c r="D6" s="59"/>
      <c r="G6" s="55"/>
      <c r="H6" s="55"/>
      <c r="I6" s="55"/>
      <c r="K6" s="59"/>
    </row>
    <row r="7" spans="1:12" ht="17.25">
      <c r="A7" s="70" t="s">
        <v>155</v>
      </c>
      <c r="D7" s="59"/>
      <c r="G7" s="55"/>
      <c r="H7" s="55"/>
      <c r="I7" s="55"/>
      <c r="K7" s="59"/>
    </row>
    <row r="8" spans="1:12" ht="17.25">
      <c r="A8" s="71" t="s">
        <v>333</v>
      </c>
      <c r="D8" s="59"/>
      <c r="G8" s="55"/>
      <c r="H8" s="55"/>
      <c r="I8" s="55"/>
      <c r="K8" s="59"/>
    </row>
    <row r="9" spans="1:12" ht="17.25">
      <c r="A9" s="71"/>
      <c r="D9" s="59"/>
      <c r="G9" s="55"/>
      <c r="H9" s="55"/>
      <c r="I9" s="55"/>
      <c r="K9" s="59"/>
    </row>
    <row r="10" spans="1:12" ht="17.25">
      <c r="A10" s="71" t="s">
        <v>334</v>
      </c>
      <c r="D10" s="59"/>
      <c r="G10" s="55"/>
      <c r="H10" s="55"/>
      <c r="I10" s="55"/>
      <c r="K10" s="59"/>
    </row>
    <row r="11" spans="1:12" ht="17.25">
      <c r="A11" s="117" t="s">
        <v>454</v>
      </c>
      <c r="D11" s="59"/>
      <c r="G11" s="55"/>
      <c r="H11" s="55"/>
      <c r="I11" s="55"/>
      <c r="K11" s="59"/>
    </row>
    <row r="12" spans="1:12" ht="17.25">
      <c r="A12" s="71"/>
      <c r="D12" s="59"/>
      <c r="G12" s="55"/>
      <c r="H12" s="55"/>
      <c r="I12" s="55"/>
      <c r="K12" s="59"/>
    </row>
    <row r="13" spans="1:12" ht="17.25">
      <c r="A13" s="71" t="s">
        <v>335</v>
      </c>
      <c r="D13" s="59"/>
      <c r="G13" s="55"/>
      <c r="H13" s="55"/>
      <c r="I13" s="55"/>
      <c r="K13" s="59"/>
    </row>
    <row r="14" spans="1:12" ht="17.25">
      <c r="A14" s="71" t="s">
        <v>336</v>
      </c>
      <c r="D14" s="59"/>
      <c r="G14" s="55"/>
      <c r="H14" s="55"/>
      <c r="I14" s="55"/>
      <c r="K14" s="59"/>
    </row>
    <row r="15" spans="1:12" ht="17.25">
      <c r="A15" s="71"/>
      <c r="D15" s="59"/>
      <c r="G15" s="55"/>
      <c r="H15" s="55"/>
      <c r="I15" s="55"/>
      <c r="K15" s="59"/>
    </row>
    <row r="16" spans="1:12" ht="17.25">
      <c r="A16" s="71" t="s">
        <v>453</v>
      </c>
      <c r="D16" s="59"/>
      <c r="G16" s="55"/>
      <c r="H16" s="55"/>
      <c r="I16" s="55"/>
      <c r="K16" s="59"/>
    </row>
    <row r="17" spans="1:11" ht="17.25">
      <c r="A17" s="71" t="s">
        <v>337</v>
      </c>
      <c r="D17" s="59"/>
      <c r="G17" s="55"/>
      <c r="H17" s="55"/>
      <c r="I17" s="55"/>
      <c r="K17" s="59"/>
    </row>
    <row r="18" spans="1:11" ht="17.25">
      <c r="A18" s="71"/>
      <c r="D18" s="59"/>
      <c r="G18" s="55"/>
      <c r="H18" s="55"/>
      <c r="I18" s="55"/>
      <c r="K18" s="59"/>
    </row>
    <row r="19" spans="1:11" ht="17.25">
      <c r="A19" s="71" t="s">
        <v>338</v>
      </c>
      <c r="D19" s="59"/>
      <c r="G19" s="55"/>
      <c r="H19" s="55"/>
      <c r="I19" s="55"/>
      <c r="K19" s="59"/>
    </row>
    <row r="20" spans="1:11" ht="17.25">
      <c r="A20" s="71" t="s">
        <v>339</v>
      </c>
      <c r="D20" s="59"/>
      <c r="G20" s="55"/>
      <c r="H20" s="55"/>
      <c r="I20" s="55"/>
      <c r="K20" s="59"/>
    </row>
    <row r="21" spans="1:11" ht="17.25">
      <c r="A21" s="71"/>
      <c r="D21" s="59"/>
      <c r="G21" s="55"/>
      <c r="H21" s="55"/>
      <c r="I21" s="55"/>
      <c r="K21" s="59"/>
    </row>
    <row r="22" spans="1:11" ht="17.25">
      <c r="A22" s="71" t="s">
        <v>340</v>
      </c>
      <c r="D22" s="59"/>
      <c r="G22" s="55"/>
      <c r="H22" s="55"/>
      <c r="I22" s="55"/>
      <c r="K22" s="59"/>
    </row>
    <row r="23" spans="1:11" ht="17.25">
      <c r="A23" s="71" t="s">
        <v>341</v>
      </c>
      <c r="D23" s="59"/>
      <c r="G23" s="55"/>
      <c r="H23" s="55"/>
      <c r="I23" s="55"/>
      <c r="K23" s="59"/>
    </row>
    <row r="24" spans="1:11" ht="17.25">
      <c r="A24" s="71"/>
      <c r="D24" s="59"/>
      <c r="G24" s="55"/>
      <c r="H24" s="55"/>
      <c r="I24" s="55"/>
      <c r="K24" s="59"/>
    </row>
    <row r="25" spans="1:11" ht="17.25">
      <c r="A25" s="71" t="s">
        <v>342</v>
      </c>
      <c r="D25" s="59"/>
      <c r="G25" s="55"/>
      <c r="H25" s="55"/>
      <c r="I25" s="55"/>
      <c r="K25" s="59"/>
    </row>
    <row r="26" spans="1:11" ht="17.25">
      <c r="A26" s="71" t="s">
        <v>343</v>
      </c>
      <c r="D26" s="59"/>
      <c r="G26" s="55"/>
      <c r="H26" s="55"/>
      <c r="I26" s="55"/>
      <c r="K26" s="59"/>
    </row>
    <row r="27" spans="1:11" ht="17.25">
      <c r="A27" s="71"/>
      <c r="D27" s="59"/>
      <c r="G27" s="55"/>
      <c r="H27" s="55"/>
      <c r="I27" s="55"/>
      <c r="K27" s="59"/>
    </row>
    <row r="28" spans="1:11" ht="17.25">
      <c r="A28" s="71" t="s">
        <v>344</v>
      </c>
      <c r="D28" s="59"/>
      <c r="G28" s="55"/>
      <c r="H28" s="55"/>
      <c r="I28" s="55"/>
      <c r="K28" s="59"/>
    </row>
    <row r="29" spans="1:11" ht="17.25">
      <c r="A29" s="71" t="s">
        <v>345</v>
      </c>
      <c r="D29" s="59"/>
      <c r="G29" s="55"/>
      <c r="H29" s="55"/>
      <c r="I29" s="55"/>
      <c r="K29" s="59"/>
    </row>
    <row r="30" spans="1:11" ht="17.25">
      <c r="A30" s="71"/>
      <c r="D30" s="59"/>
      <c r="G30" s="55"/>
      <c r="H30" s="55"/>
      <c r="I30" s="55"/>
      <c r="K30" s="59"/>
    </row>
    <row r="31" spans="1:11" ht="17.25">
      <c r="A31" s="71" t="s">
        <v>346</v>
      </c>
      <c r="D31" s="59"/>
      <c r="G31" s="55"/>
      <c r="H31" s="55"/>
      <c r="I31" s="55"/>
      <c r="K31" s="59"/>
    </row>
    <row r="32" spans="1:11" ht="17.25">
      <c r="A32" s="71" t="s">
        <v>347</v>
      </c>
      <c r="D32" s="59"/>
      <c r="G32" s="55"/>
      <c r="H32" s="55"/>
      <c r="I32" s="55"/>
      <c r="K32" s="59"/>
    </row>
    <row r="33" spans="1:11" ht="17.25">
      <c r="A33" s="71"/>
      <c r="D33" s="59"/>
      <c r="G33" s="55"/>
      <c r="H33" s="55"/>
      <c r="I33" s="55"/>
      <c r="K33" s="59"/>
    </row>
    <row r="34" spans="1:11" ht="17.25">
      <c r="A34" s="71" t="s">
        <v>348</v>
      </c>
      <c r="D34" s="59"/>
      <c r="G34" s="55"/>
      <c r="H34" s="55"/>
      <c r="I34" s="55"/>
      <c r="K34" s="59"/>
    </row>
    <row r="35" spans="1:11" ht="17.25">
      <c r="A35" s="71" t="s">
        <v>349</v>
      </c>
      <c r="D35" s="59"/>
      <c r="G35" s="55"/>
      <c r="H35" s="55"/>
      <c r="I35" s="55"/>
      <c r="K35" s="59"/>
    </row>
    <row r="36" spans="1:11" ht="17.25">
      <c r="A36" s="71"/>
      <c r="D36" s="59"/>
      <c r="G36" s="55"/>
      <c r="H36" s="55"/>
      <c r="I36" s="55"/>
      <c r="K36" s="59"/>
    </row>
    <row r="37" spans="1:11" ht="17.25">
      <c r="A37" s="71" t="s">
        <v>350</v>
      </c>
      <c r="D37" s="59"/>
      <c r="G37" s="55"/>
      <c r="H37" s="55"/>
      <c r="I37" s="55"/>
      <c r="K37" s="59"/>
    </row>
    <row r="38" spans="1:11" ht="17.25">
      <c r="A38" s="71" t="s">
        <v>351</v>
      </c>
      <c r="D38" s="59"/>
      <c r="G38" s="55"/>
      <c r="H38" s="55"/>
      <c r="I38" s="55"/>
      <c r="K38" s="59"/>
    </row>
    <row r="39" spans="1:11" ht="17.25">
      <c r="A39" s="71"/>
      <c r="D39" s="59"/>
      <c r="G39" s="55"/>
      <c r="H39" s="55"/>
      <c r="I39" s="55"/>
      <c r="K39" s="59"/>
    </row>
    <row r="40" spans="1:11" ht="17.25">
      <c r="A40" s="71" t="s">
        <v>352</v>
      </c>
      <c r="D40" s="59"/>
      <c r="G40" s="55"/>
      <c r="H40" s="55"/>
      <c r="I40" s="55"/>
      <c r="K40" s="59"/>
    </row>
    <row r="41" spans="1:11" ht="17.25">
      <c r="A41" s="71" t="s">
        <v>353</v>
      </c>
      <c r="D41" s="59"/>
      <c r="G41" s="55"/>
      <c r="H41" s="55"/>
      <c r="I41" s="55"/>
      <c r="K41" s="59"/>
    </row>
    <row r="42" spans="1:11" ht="17.25">
      <c r="A42" s="71"/>
      <c r="D42" s="59"/>
      <c r="G42" s="55"/>
      <c r="H42" s="55"/>
      <c r="I42" s="55"/>
      <c r="K42" s="59"/>
    </row>
    <row r="43" spans="1:11" ht="17.25">
      <c r="A43" s="71"/>
      <c r="D43" s="59"/>
      <c r="G43" s="55"/>
      <c r="H43" s="55"/>
      <c r="I43" s="55"/>
      <c r="K43" s="59"/>
    </row>
    <row r="44" spans="1:11" ht="17.25">
      <c r="A44" s="71"/>
      <c r="D44" s="59"/>
      <c r="G44" s="55"/>
      <c r="H44" s="55"/>
      <c r="I44" s="55"/>
      <c r="K44" s="59"/>
    </row>
    <row r="45" spans="1:11">
      <c r="D45" s="59"/>
      <c r="G45" s="55"/>
      <c r="H45" s="55"/>
      <c r="I45" s="55"/>
      <c r="K45" s="59"/>
    </row>
    <row r="46" spans="1:11">
      <c r="D46" s="59"/>
      <c r="G46" s="55"/>
      <c r="H46" s="55"/>
      <c r="I46" s="55"/>
      <c r="K46" s="59"/>
    </row>
    <row r="47" spans="1:11">
      <c r="D47" s="59"/>
      <c r="G47" s="55"/>
      <c r="H47" s="55"/>
      <c r="I47" s="55"/>
      <c r="K47" s="59"/>
    </row>
    <row r="48" spans="1:11">
      <c r="D48" s="59"/>
      <c r="G48" s="55"/>
      <c r="H48" s="55"/>
      <c r="I48" s="55"/>
      <c r="K48" s="59"/>
    </row>
    <row r="49" spans="4:11">
      <c r="D49" s="59"/>
      <c r="G49" s="55"/>
      <c r="H49" s="55"/>
      <c r="I49" s="55"/>
      <c r="K49" s="59"/>
    </row>
    <row r="50" spans="4:11">
      <c r="D50" s="59"/>
      <c r="G50" s="55"/>
      <c r="H50" s="55"/>
      <c r="I50" s="55"/>
      <c r="K50" s="59"/>
    </row>
    <row r="51" spans="4:11">
      <c r="D51" s="59"/>
      <c r="G51" s="55"/>
      <c r="H51" s="55"/>
      <c r="I51" s="55"/>
      <c r="K51" s="59"/>
    </row>
    <row r="52" spans="4:11">
      <c r="D52" s="59"/>
      <c r="G52" s="55"/>
      <c r="H52" s="55"/>
      <c r="I52" s="55"/>
      <c r="K52" s="59"/>
    </row>
    <row r="53" spans="4:11">
      <c r="D53" s="59"/>
      <c r="G53" s="55"/>
      <c r="H53" s="55"/>
      <c r="I53" s="55"/>
      <c r="K53" s="59"/>
    </row>
    <row r="54" spans="4:11">
      <c r="D54" s="59"/>
      <c r="G54" s="55"/>
      <c r="H54" s="55"/>
      <c r="I54" s="55"/>
      <c r="K54" s="59"/>
    </row>
    <row r="55" spans="4:11">
      <c r="D55" s="59"/>
      <c r="G55" s="55"/>
      <c r="H55" s="55"/>
      <c r="I55" s="55"/>
      <c r="K55" s="59"/>
    </row>
    <row r="56" spans="4:11">
      <c r="D56" s="59"/>
      <c r="G56" s="55"/>
      <c r="H56" s="55"/>
      <c r="I56" s="55"/>
      <c r="K56" s="59"/>
    </row>
    <row r="57" spans="4:11">
      <c r="D57" s="59"/>
      <c r="G57" s="55"/>
      <c r="H57" s="55"/>
      <c r="I57" s="55"/>
      <c r="K57" s="59"/>
    </row>
    <row r="58" spans="4:11">
      <c r="D58" s="59"/>
      <c r="G58" s="55"/>
      <c r="H58" s="55"/>
      <c r="I58" s="55"/>
      <c r="K58" s="59"/>
    </row>
    <row r="59" spans="4:11">
      <c r="D59" s="59"/>
      <c r="G59" s="55"/>
      <c r="H59" s="55"/>
      <c r="I59" s="55"/>
      <c r="K59" s="59"/>
    </row>
    <row r="60" spans="4:11">
      <c r="D60" s="59"/>
      <c r="G60" s="55"/>
      <c r="H60" s="55"/>
      <c r="I60" s="55"/>
      <c r="K60" s="59"/>
    </row>
    <row r="61" spans="4:11">
      <c r="D61" s="59"/>
      <c r="G61" s="55"/>
      <c r="H61" s="55"/>
      <c r="I61" s="55"/>
      <c r="K61" s="59"/>
    </row>
    <row r="62" spans="4:11">
      <c r="D62" s="59"/>
      <c r="G62" s="55"/>
      <c r="H62" s="55"/>
      <c r="I62" s="55"/>
      <c r="K62" s="59"/>
    </row>
    <row r="63" spans="4:11">
      <c r="D63" s="59"/>
      <c r="G63" s="55"/>
      <c r="H63" s="55"/>
      <c r="I63" s="55"/>
      <c r="K63" s="59"/>
    </row>
    <row r="64" spans="4:11">
      <c r="D64" s="59"/>
      <c r="G64" s="55"/>
      <c r="H64" s="55"/>
      <c r="I64" s="55"/>
      <c r="K64" s="59"/>
    </row>
    <row r="65" spans="4:11">
      <c r="D65" s="59"/>
      <c r="G65" s="55"/>
      <c r="H65" s="55"/>
      <c r="I65" s="55"/>
      <c r="K65" s="59"/>
    </row>
    <row r="66" spans="4:11">
      <c r="D66" s="59"/>
      <c r="G66" s="55"/>
      <c r="H66" s="55"/>
      <c r="I66" s="55"/>
      <c r="K66" s="59"/>
    </row>
    <row r="67" spans="4:11">
      <c r="D67" s="59"/>
      <c r="G67" s="55"/>
      <c r="H67" s="55"/>
      <c r="I67" s="55"/>
      <c r="K67" s="59"/>
    </row>
    <row r="68" spans="4:11">
      <c r="D68" s="59"/>
      <c r="G68" s="55"/>
      <c r="H68" s="55"/>
      <c r="I68" s="55"/>
      <c r="K68" s="59"/>
    </row>
    <row r="69" spans="4:11">
      <c r="D69" s="59"/>
      <c r="G69" s="55"/>
      <c r="H69" s="55"/>
      <c r="I69" s="55"/>
      <c r="K69" s="59"/>
    </row>
    <row r="70" spans="4:11">
      <c r="D70" s="59"/>
      <c r="G70" s="55"/>
      <c r="H70" s="55"/>
      <c r="I70" s="55"/>
      <c r="K70" s="59"/>
    </row>
    <row r="71" spans="4:11">
      <c r="D71" s="59"/>
      <c r="G71" s="55"/>
      <c r="H71" s="55"/>
      <c r="I71" s="55"/>
      <c r="K71" s="59"/>
    </row>
    <row r="72" spans="4:11">
      <c r="D72" s="59"/>
      <c r="G72" s="55"/>
      <c r="H72" s="55"/>
      <c r="I72" s="55"/>
      <c r="K72" s="59"/>
    </row>
    <row r="73" spans="4:11">
      <c r="D73" s="59"/>
      <c r="G73" s="55"/>
      <c r="H73" s="55"/>
      <c r="I73" s="55"/>
      <c r="K73" s="59"/>
    </row>
    <row r="74" spans="4:11">
      <c r="D74" s="59"/>
      <c r="G74" s="55"/>
      <c r="H74" s="55"/>
      <c r="I74" s="55"/>
      <c r="K74" s="59"/>
    </row>
    <row r="75" spans="4:11">
      <c r="D75" s="59"/>
      <c r="G75" s="55"/>
      <c r="H75" s="55"/>
      <c r="I75" s="55"/>
      <c r="K75" s="59"/>
    </row>
    <row r="76" spans="4:11">
      <c r="D76" s="59"/>
      <c r="G76" s="55"/>
      <c r="H76" s="55"/>
      <c r="I76" s="55"/>
      <c r="K76" s="59"/>
    </row>
    <row r="77" spans="4:11">
      <c r="D77" s="59"/>
      <c r="G77" s="55"/>
      <c r="H77" s="55"/>
      <c r="I77" s="55"/>
      <c r="K77" s="59"/>
    </row>
    <row r="78" spans="4:11">
      <c r="D78" s="59"/>
      <c r="G78" s="55"/>
      <c r="H78" s="55"/>
      <c r="I78" s="55"/>
      <c r="K78" s="59"/>
    </row>
    <row r="79" spans="4:11">
      <c r="D79" s="59"/>
      <c r="G79" s="55"/>
      <c r="H79" s="55"/>
      <c r="I79" s="55"/>
      <c r="K79" s="59"/>
    </row>
    <row r="80" spans="4:11">
      <c r="D80" s="59"/>
      <c r="G80" s="55"/>
      <c r="H80" s="55"/>
      <c r="I80" s="55"/>
      <c r="K80" s="59"/>
    </row>
    <row r="81" spans="4:11">
      <c r="D81" s="59"/>
      <c r="G81" s="55"/>
      <c r="H81" s="55"/>
      <c r="I81" s="55"/>
      <c r="K81" s="59"/>
    </row>
    <row r="82" spans="4:11">
      <c r="D82" s="59"/>
      <c r="G82" s="55"/>
      <c r="H82" s="55"/>
      <c r="I82" s="55"/>
      <c r="K82" s="59"/>
    </row>
    <row r="83" spans="4:11">
      <c r="D83" s="59"/>
      <c r="G83" s="55"/>
      <c r="H83" s="55"/>
      <c r="I83" s="55"/>
      <c r="K83" s="59"/>
    </row>
    <row r="84" spans="4:11">
      <c r="D84" s="59"/>
      <c r="G84" s="55"/>
      <c r="H84" s="55"/>
      <c r="I84" s="55"/>
      <c r="K84" s="59"/>
    </row>
    <row r="85" spans="4:11">
      <c r="D85" s="59"/>
      <c r="G85" s="55"/>
      <c r="H85" s="55"/>
      <c r="I85" s="55"/>
      <c r="K85" s="59"/>
    </row>
    <row r="86" spans="4:11">
      <c r="D86" s="59"/>
      <c r="G86" s="55"/>
      <c r="H86" s="55"/>
      <c r="I86" s="55"/>
      <c r="K86" s="59"/>
    </row>
    <row r="87" spans="4:11">
      <c r="D87" s="59"/>
      <c r="G87" s="55"/>
      <c r="H87" s="55"/>
      <c r="I87" s="55"/>
      <c r="K87" s="59"/>
    </row>
  </sheetData>
  <autoFilter ref="A4:L5"/>
  <customSheetViews>
    <customSheetView guid="{98E8C3D6-8FBF-4D5C-8624-4C53BC7003C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
      <headerFooter alignWithMargins="0"/>
      <autoFilter ref="B1:M1"/>
    </customSheetView>
    <customSheetView guid="{2DE5E7C6-AE47-4EE6-8A44-2588C73E339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
      <headerFooter alignWithMargins="0"/>
      <autoFilter ref="B1:M1"/>
    </customSheetView>
    <customSheetView guid="{AC5D4131-12C8-4117-9087-BAF7435F9B53}" scale="85" showPageBreaks="1" showGridLines="0" fitToPage="1" printArea="1" showAutoFilter="1" view="pageBreakPreview" topLeftCell="A7">
      <selection activeCell="K22" sqref="K22"/>
      <pageMargins left="0.59055118110236227" right="0.59055118110236227" top="0.39370078740157483" bottom="0.39370078740157483" header="0.51181102362204722" footer="0.51181102362204722"/>
      <pageSetup paperSize="8" scale="94" fitToHeight="0" orientation="landscape" r:id="rId3"/>
      <headerFooter alignWithMargins="0"/>
      <autoFilter ref="B1:M1"/>
    </customSheetView>
    <customSheetView guid="{7F5C8E7A-36EF-49B6-8AD1-0AE683E12EE0}"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4"/>
      <headerFooter alignWithMargins="0"/>
      <autoFilter ref="B1:M1"/>
    </customSheetView>
    <customSheetView guid="{F61D973C-B322-4E3F-91AB-97FEEA952E8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5"/>
      <headerFooter alignWithMargins="0"/>
      <autoFilter ref="B1:M1"/>
    </customSheetView>
    <customSheetView guid="{0A60D169-EA4D-42F0-A2F3-528073C1F4D5}"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6"/>
      <headerFooter alignWithMargins="0"/>
      <autoFilter ref="B1:M1"/>
    </customSheetView>
    <customSheetView guid="{4BD327CA-D2D9-47BB-8D43-E6A2085736FF}"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7"/>
      <headerFooter alignWithMargins="0"/>
      <autoFilter ref="B1:M1"/>
    </customSheetView>
    <customSheetView guid="{D4A96488-6408-401A-B242-47247BD68402}"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8"/>
      <headerFooter alignWithMargins="0"/>
      <autoFilter ref="B1:M1"/>
    </customSheetView>
    <customSheetView guid="{8EA625F0-5D2E-4E9B-8B85-5A4134DD8279}"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9"/>
      <headerFooter alignWithMargins="0"/>
      <autoFilter ref="B1:M1"/>
    </customSheetView>
    <customSheetView guid="{8861AE24-1F01-42AD-BF50-4516A37941DC}"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0"/>
      <headerFooter alignWithMargins="0"/>
      <autoFilter ref="B1:M1"/>
    </customSheetView>
    <customSheetView guid="{1ADEBCB8-9FB3-4DB2-BD49-E19DCBC61CF4}"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1"/>
      <headerFooter alignWithMargins="0"/>
      <autoFilter ref="B1:M1"/>
    </customSheetView>
    <customSheetView guid="{044D20CE-B695-4BC1-A3B0-D60A68B6D73D}"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2"/>
      <headerFooter alignWithMargins="0"/>
      <autoFilter ref="B1:M1"/>
    </customSheetView>
    <customSheetView guid="{E63B6F26-5CA1-415A-AAF5-D842AA183F61}" scale="85" showPageBreaks="1" showGridLines="0" fitToPage="1" printArea="1" showAutoFilter="1" view="pageBreakPreview" topLeftCell="A16">
      <selection activeCell="B17" sqref="B17"/>
      <pageMargins left="0.59055118110236227" right="0.59055118110236227" top="0.39370078740157483" bottom="0.39370078740157483" header="0.51181102362204722" footer="0.51181102362204722"/>
      <pageSetup paperSize="8" scale="94" fitToHeight="0" orientation="landscape" r:id="rId13"/>
      <headerFooter alignWithMargins="0"/>
      <autoFilter ref="B1:M1"/>
    </customSheetView>
    <customSheetView guid="{8BD64CB5-C1EB-4DA0-9E9E-C91E7594013A}"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4"/>
      <headerFooter alignWithMargins="0"/>
      <autoFilter ref="B1:M1"/>
    </customSheetView>
    <customSheetView guid="{F00D68A2-E6D7-448C-B246-2FC7B0898C57}"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5"/>
      <headerFooter alignWithMargins="0"/>
      <autoFilter ref="B1:M1"/>
    </customSheetView>
    <customSheetView guid="{B1B896AC-861D-4BED-A785-C2A9799B23E6}"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6"/>
      <headerFooter alignWithMargins="0"/>
      <autoFilter ref="B1:M1"/>
    </customSheetView>
    <customSheetView guid="{48DF1A33-946D-4268-BBCF-1269014A917F}"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17"/>
      <headerFooter alignWithMargins="0"/>
      <autoFilter ref="B1:M1"/>
    </customSheetView>
    <customSheetView guid="{92469751-EA1A-4655-A8DE-B0733E860301}"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8"/>
      <headerFooter alignWithMargins="0"/>
      <autoFilter ref="B1:M1"/>
    </customSheetView>
    <customSheetView guid="{BB034A02-4157-4F4C-970A-104573BB908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19"/>
      <headerFooter alignWithMargins="0"/>
      <autoFilter ref="B1:M1"/>
    </customSheetView>
    <customSheetView guid="{0BB2ECCB-433A-478D-BC68-8EAEF57773B0}"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20"/>
      <headerFooter alignWithMargins="0"/>
      <autoFilter ref="B1:M1"/>
    </customSheetView>
    <customSheetView guid="{C2EE5954-9791-4212-8389-87F2B1BCEDE3}"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1"/>
      <headerFooter alignWithMargins="0"/>
      <autoFilter ref="B1:M1"/>
    </customSheetView>
    <customSheetView guid="{C7C2E1F7-8D25-45A3-98C8-F22E332F6CE0}"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2"/>
      <headerFooter alignWithMargins="0"/>
      <autoFilter ref="B1:M1"/>
    </customSheetView>
    <customSheetView guid="{19095B01-EB70-4978-A824-089E8010321E}"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3"/>
      <headerFooter alignWithMargins="0"/>
      <autoFilter ref="B1:M1"/>
    </customSheetView>
    <customSheetView guid="{5D7BC948-B761-4C79-AFD0-CA72550D1AC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4"/>
      <headerFooter alignWithMargins="0"/>
      <autoFilter ref="B1:M1"/>
    </customSheetView>
    <customSheetView guid="{A0FF5FE9-963B-4465-B2FA-FC8073C4F0AC}" scale="85" showPageBreaks="1" showGridLines="0" fitToPage="1" printArea="1" showAutoFilter="1" view="pageBreakPreview" topLeftCell="A10">
      <selection activeCell="B17" sqref="B17"/>
      <pageMargins left="0.59055118110236227" right="0.59055118110236227" top="0.39370078740157483" bottom="0.39370078740157483" header="0.51181102362204722" footer="0.51181102362204722"/>
      <pageSetup paperSize="8" scale="94" fitToHeight="0" orientation="landscape" r:id="rId25"/>
      <headerFooter alignWithMargins="0"/>
      <autoFilter ref="B1:M1"/>
    </customSheetView>
    <customSheetView guid="{47AE5BBD-A385-41BE-B786-2DF2D65C20C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6"/>
      <headerFooter alignWithMargins="0"/>
      <autoFilter ref="B1:M1"/>
    </customSheetView>
    <customSheetView guid="{7B95FA94-D01D-4528-A96E-188FD548573A}" scale="85" showPageBreaks="1" showGridLines="0" fitToPage="1" printArea="1" showAutoFilter="1" view="pageBreakPreview" topLeftCell="A7">
      <selection activeCell="K22" sqref="K22"/>
      <pageMargins left="0.59055118110236227" right="0.59055118110236227" top="0.39370078740157483" bottom="0.39370078740157483" header="0.51181102362204722" footer="0.51181102362204722"/>
      <pageSetup paperSize="8" scale="94" fitToHeight="0" orientation="landscape" r:id="rId27"/>
      <headerFooter alignWithMargins="0"/>
      <autoFilter ref="B1:M1"/>
    </customSheetView>
    <customSheetView guid="{5B8A0CAF-BC9B-4670-A91B-C7F9421BC3F7}"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8"/>
      <headerFooter alignWithMargins="0"/>
      <autoFilter ref="B1:M1"/>
    </customSheetView>
    <customSheetView guid="{059B7AB1-A73C-4BC5-991D-327B0179F92D}" scale="85" showPageBreaks="1" showGridLines="0" fitToPage="1" printArea="1" showAutoFilter="1" view="pageBreakPreview">
      <selection activeCell="C22" sqref="C22"/>
      <pageMargins left="0.59055118110236227" right="0.59055118110236227" top="0.39370078740157483" bottom="0.39370078740157483" header="0.51181102362204722" footer="0.51181102362204722"/>
      <pageSetup paperSize="8" scale="94" fitToHeight="0" orientation="landscape" r:id="rId29"/>
      <headerFooter alignWithMargins="0"/>
      <autoFilter ref="B1:M1"/>
    </customSheetView>
  </customSheetViews>
  <mergeCells count="10">
    <mergeCell ref="G3:G4"/>
    <mergeCell ref="J3:J4"/>
    <mergeCell ref="K3:K4"/>
    <mergeCell ref="L3:L4"/>
    <mergeCell ref="A3:A4"/>
    <mergeCell ref="B3:B4"/>
    <mergeCell ref="C3:C4"/>
    <mergeCell ref="D3:D4"/>
    <mergeCell ref="E3:E4"/>
    <mergeCell ref="F3:F4"/>
  </mergeCells>
  <phoneticPr fontId="4"/>
  <pageMargins left="0.59055118110236227" right="0.59055118110236227" top="0.39370078740157483" bottom="0.39370078740157483" header="0.51181102362204722" footer="0.51181102362204722"/>
  <pageSetup paperSize="8" scale="94" fitToHeight="0" orientation="landscape" r:id="rId3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25年度決算</vt:lpstr>
      <vt:lpstr>24年度決算</vt:lpstr>
      <vt:lpstr>23年度決算（参考・公表済み）</vt:lpstr>
      <vt:lpstr>令和２年度決算（手数料）</vt:lpstr>
      <vt:lpstr>凡例 (手数料)</vt:lpstr>
      <vt:lpstr>'23年度決算（参考・公表済み）'!Print_Area</vt:lpstr>
      <vt:lpstr>'24年度決算'!Print_Area</vt:lpstr>
      <vt:lpstr>'凡例 (手数料)'!Print_Area</vt:lpstr>
      <vt:lpstr>'令和２年度決算（手数料）'!Print_Area</vt:lpstr>
      <vt:lpstr>'23年度決算（参考・公表済み）'!Print_Titles</vt:lpstr>
      <vt:lpstr>'24年度決算'!Print_Titles</vt:lpstr>
      <vt:lpstr>'凡例 (手数料)'!Print_Titles</vt:lpstr>
      <vt:lpstr>'令和２年度決算（手数料）'!Print_Titles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2021-12-23T06:04:46Z</cp:lastPrinted>
  <dcterms:created xsi:type="dcterms:W3CDTF">2012-01-04T07:14:18Z</dcterms:created>
  <dcterms:modified xsi:type="dcterms:W3CDTF">2021-12-24T09:10:47Z</dcterms:modified>
</cp:coreProperties>
</file>